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upvedues.sharepoint.com/sites/POA/Documentos compartidos/12. Profesorado/Baremos/Asociados indefinidos/"/>
    </mc:Choice>
  </mc:AlternateContent>
  <xr:revisionPtr revIDLastSave="2947" documentId="8_{4DF3FA01-0201-4243-8DF5-C7633FC31196}" xr6:coauthVersionLast="47" xr6:coauthVersionMax="47" xr10:uidLastSave="{DE4EDDE5-E866-473F-B7A8-F665F000AD7C}"/>
  <bookViews>
    <workbookView xWindow="28680" yWindow="-120" windowWidth="29040" windowHeight="15720" activeTab="1" xr2:uid="{E19A518A-FC84-4C34-B7C5-D882240870D6}"/>
    <workbookView xWindow="28680" yWindow="-120" windowWidth="29040" windowHeight="15720" activeTab="1" xr2:uid="{06DEE017-5B02-48A8-8B55-C6972C43B4DD}"/>
  </bookViews>
  <sheets>
    <sheet name="Descripción" sheetId="4" r:id="rId1"/>
    <sheet name="Candidato(a)" sheetId="3" r:id="rId2"/>
  </sheets>
  <definedNames>
    <definedName name="TotalA1" localSheetId="1">'Candidato(a)'!$J$7</definedName>
    <definedName name="TotalA1Pre" localSheetId="1">'Candidato(a)'!$H$7</definedName>
    <definedName name="TotalB1" localSheetId="1">'Candidato(a)'!$J$22</definedName>
    <definedName name="TotalB1Pre" localSheetId="1">'Candidato(a)'!$H$22</definedName>
    <definedName name="TotalB2" localSheetId="1">'Candidato(a)'!$H$34</definedName>
    <definedName name="TotalB2Pre" localSheetId="1">'Candidato(a)'!$F$34</definedName>
    <definedName name="TotalB3" localSheetId="1">'Candidato(a)'!$K$60</definedName>
    <definedName name="TotalB3Pre" localSheetId="1">'Candidato(a)'!$I$60</definedName>
    <definedName name="TotalB4" localSheetId="1">'Candidato(a)'!$J$69</definedName>
    <definedName name="TotalB4Pre" localSheetId="1">'Candidato(a)'!$H$69</definedName>
    <definedName name="TotalB5" localSheetId="1">'Candidato(a)'!$H$84</definedName>
    <definedName name="TotalB5Pre" localSheetId="1">'Candidato(a)'!$F$84</definedName>
    <definedName name="TotalC1" localSheetId="1">'Candidato(a)'!$J$127</definedName>
    <definedName name="TotalC1Pre" localSheetId="1">'Candidato(a)'!$H$127</definedName>
    <definedName name="TotalC2" localSheetId="1">'Candidato(a)'!$J$147</definedName>
    <definedName name="TotalC2Pre" localSheetId="1">'Candidato(a)'!$H$147</definedName>
    <definedName name="TotalC3" localSheetId="1">'Candidato(a)'!$J$156</definedName>
    <definedName name="TotalC3Pre" localSheetId="1">'Candidato(a)'!$H$156</definedName>
    <definedName name="TotalC4" localSheetId="1">'Candidato(a)'!$K$167</definedName>
    <definedName name="TotalC4Pre" localSheetId="1">'Candidato(a)'!$I$167</definedName>
    <definedName name="TotalC5" localSheetId="1">'Candidato(a)'!$H$179</definedName>
    <definedName name="TotalC5Pre" localSheetId="1">'Candidato(a)'!$F$179</definedName>
    <definedName name="TotalD1" localSheetId="1">'Candidato(a)'!$G$197</definedName>
    <definedName name="TotalD1Pre" localSheetId="1">'Candidato(a)'!$G$195</definedName>
    <definedName name="TotalE11" localSheetId="1">'Candidato(a)'!$H$208</definedName>
    <definedName name="TotalE11Pre" localSheetId="1">'Candidato(a)'!$F$208</definedName>
    <definedName name="TotalE12" localSheetId="1">'Candidato(a)'!$D$211</definedName>
    <definedName name="TotalE21" localSheetId="1">'Candidato(a)'!$I$230</definedName>
    <definedName name="TotalE21Pre" localSheetId="1">'Candidato(a)'!$G$230</definedName>
    <definedName name="TotalE22" localSheetId="1">'Candidato(a)'!$H$244</definedName>
    <definedName name="TotalE22Pre" localSheetId="1">'Candidato(a)'!$F$244</definedName>
    <definedName name="TotalE23" localSheetId="1">'Candidato(a)'!$H$258</definedName>
    <definedName name="TotalE23Pre" localSheetId="1">'Candidato(a)'!$F$258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9" i="3" l="1"/>
  <c r="J111" i="3"/>
  <c r="I99" i="3"/>
  <c r="I60" i="3"/>
  <c r="E38" i="3"/>
  <c r="H38" i="3"/>
  <c r="H46" i="3"/>
  <c r="I54" i="3"/>
  <c r="F213" i="3"/>
  <c r="H213" i="3"/>
  <c r="F74" i="3"/>
  <c r="F75" i="3"/>
  <c r="F76" i="3"/>
  <c r="F77" i="3"/>
  <c r="F78" i="3"/>
  <c r="F79" i="3"/>
  <c r="F80" i="3"/>
  <c r="F81" i="3"/>
  <c r="F82" i="3"/>
  <c r="F83" i="3"/>
  <c r="F205" i="3"/>
  <c r="F204" i="3"/>
  <c r="H249" i="3"/>
  <c r="H250" i="3"/>
  <c r="H251" i="3"/>
  <c r="H252" i="3"/>
  <c r="H253" i="3"/>
  <c r="H254" i="3"/>
  <c r="H255" i="3"/>
  <c r="H256" i="3"/>
  <c r="H257" i="3"/>
  <c r="H248" i="3"/>
  <c r="H258" i="3" s="1"/>
  <c r="H234" i="3"/>
  <c r="H235" i="3"/>
  <c r="H236" i="3"/>
  <c r="H237" i="3"/>
  <c r="H238" i="3"/>
  <c r="H239" i="3"/>
  <c r="H240" i="3"/>
  <c r="H241" i="3"/>
  <c r="H242" i="3"/>
  <c r="H243" i="3"/>
  <c r="H233" i="3"/>
  <c r="F244" i="3"/>
  <c r="G230" i="3"/>
  <c r="I225" i="3"/>
  <c r="I226" i="3"/>
  <c r="I227" i="3"/>
  <c r="I228" i="3"/>
  <c r="I224" i="3"/>
  <c r="J217" i="3"/>
  <c r="J218" i="3"/>
  <c r="J219" i="3"/>
  <c r="J220" i="3"/>
  <c r="J221" i="3"/>
  <c r="J216" i="3"/>
  <c r="G188" i="3"/>
  <c r="G189" i="3"/>
  <c r="G190" i="3"/>
  <c r="G191" i="3"/>
  <c r="G192" i="3"/>
  <c r="G186" i="3"/>
  <c r="G194" i="3" s="1"/>
  <c r="G187" i="3"/>
  <c r="I230" i="3" l="1"/>
  <c r="G196" i="3"/>
  <c r="G195" i="3"/>
  <c r="H244" i="3"/>
  <c r="H172" i="3"/>
  <c r="H173" i="3"/>
  <c r="H174" i="3"/>
  <c r="H175" i="3"/>
  <c r="H176" i="3"/>
  <c r="H177" i="3"/>
  <c r="H178" i="3"/>
  <c r="H171" i="3"/>
  <c r="K161" i="3"/>
  <c r="K162" i="3"/>
  <c r="K163" i="3"/>
  <c r="K164" i="3"/>
  <c r="K165" i="3"/>
  <c r="K166" i="3"/>
  <c r="K160" i="3"/>
  <c r="H152" i="3"/>
  <c r="J152" i="3" s="1"/>
  <c r="J65" i="3"/>
  <c r="J66" i="3"/>
  <c r="J67" i="3"/>
  <c r="J68" i="3"/>
  <c r="J64" i="3"/>
  <c r="H49" i="3"/>
  <c r="J49" i="3" s="1"/>
  <c r="H48" i="3"/>
  <c r="J48" i="3" s="1"/>
  <c r="H50" i="3"/>
  <c r="J50" i="3" s="1"/>
  <c r="J6" i="3"/>
  <c r="J5" i="3"/>
  <c r="G197" i="3" l="1"/>
  <c r="H179" i="3"/>
  <c r="K167" i="3"/>
  <c r="J69" i="3"/>
  <c r="F258" i="3" l="1"/>
  <c r="D211" i="3"/>
  <c r="H204" i="3"/>
  <c r="H205" i="3"/>
  <c r="F206" i="3"/>
  <c r="H206" i="3" s="1"/>
  <c r="F207" i="3"/>
  <c r="H207" i="3" s="1"/>
  <c r="F203" i="3"/>
  <c r="F179" i="3"/>
  <c r="I167" i="3"/>
  <c r="H153" i="3"/>
  <c r="J153" i="3" s="1"/>
  <c r="H154" i="3"/>
  <c r="J154" i="3" s="1"/>
  <c r="H155" i="3"/>
  <c r="J155" i="3" s="1"/>
  <c r="H151" i="3"/>
  <c r="J151" i="3" s="1"/>
  <c r="J156" i="3" s="1"/>
  <c r="H140" i="3"/>
  <c r="J140" i="3" s="1"/>
  <c r="H141" i="3"/>
  <c r="J141" i="3" s="1"/>
  <c r="H142" i="3"/>
  <c r="J142" i="3" s="1"/>
  <c r="H143" i="3"/>
  <c r="J143" i="3" s="1"/>
  <c r="H144" i="3"/>
  <c r="J144" i="3" s="1"/>
  <c r="H145" i="3"/>
  <c r="J145" i="3" s="1"/>
  <c r="H139" i="3"/>
  <c r="J139" i="3" s="1"/>
  <c r="I132" i="3"/>
  <c r="K132" i="3" s="1"/>
  <c r="I133" i="3"/>
  <c r="K133" i="3" s="1"/>
  <c r="I134" i="3"/>
  <c r="K134" i="3" s="1"/>
  <c r="I135" i="3"/>
  <c r="K135" i="3" s="1"/>
  <c r="I131" i="3"/>
  <c r="K131" i="3" s="1"/>
  <c r="H120" i="3"/>
  <c r="J120" i="3" s="1"/>
  <c r="H121" i="3"/>
  <c r="J121" i="3" s="1"/>
  <c r="H122" i="3"/>
  <c r="J122" i="3" s="1"/>
  <c r="H123" i="3"/>
  <c r="J123" i="3" s="1"/>
  <c r="H124" i="3"/>
  <c r="J124" i="3" s="1"/>
  <c r="H125" i="3"/>
  <c r="J125" i="3" s="1"/>
  <c r="J119" i="3"/>
  <c r="J110" i="3"/>
  <c r="L110" i="3" s="1"/>
  <c r="L111" i="3"/>
  <c r="J112" i="3"/>
  <c r="L112" i="3" s="1"/>
  <c r="J113" i="3"/>
  <c r="L113" i="3" s="1"/>
  <c r="J114" i="3"/>
  <c r="L114" i="3" s="1"/>
  <c r="J115" i="3"/>
  <c r="L115" i="3" s="1"/>
  <c r="J109" i="3"/>
  <c r="L109" i="3" s="1"/>
  <c r="I92" i="3"/>
  <c r="K92" i="3" s="1"/>
  <c r="I96" i="3"/>
  <c r="K96" i="3" s="1"/>
  <c r="I97" i="3"/>
  <c r="K97" i="3" s="1"/>
  <c r="I98" i="3"/>
  <c r="K98" i="3" s="1"/>
  <c r="K99" i="3"/>
  <c r="I100" i="3"/>
  <c r="K100" i="3" s="1"/>
  <c r="I101" i="3"/>
  <c r="K101" i="3" s="1"/>
  <c r="I102" i="3"/>
  <c r="K102" i="3" s="1"/>
  <c r="I103" i="3"/>
  <c r="K103" i="3" s="1"/>
  <c r="I104" i="3"/>
  <c r="K104" i="3" s="1"/>
  <c r="I105" i="3"/>
  <c r="K105" i="3" s="1"/>
  <c r="F73" i="3"/>
  <c r="H73" i="3" s="1"/>
  <c r="H69" i="3"/>
  <c r="F27" i="3"/>
  <c r="H27" i="3" s="1"/>
  <c r="F28" i="3"/>
  <c r="H28" i="3" s="1"/>
  <c r="F29" i="3"/>
  <c r="H29" i="3" s="1"/>
  <c r="F30" i="3"/>
  <c r="H30" i="3" s="1"/>
  <c r="F31" i="3"/>
  <c r="H31" i="3" s="1"/>
  <c r="F32" i="3"/>
  <c r="H32" i="3" s="1"/>
  <c r="F33" i="3"/>
  <c r="H33" i="3" s="1"/>
  <c r="F26" i="3"/>
  <c r="H15" i="3"/>
  <c r="H16" i="3"/>
  <c r="J16" i="3" s="1"/>
  <c r="H17" i="3"/>
  <c r="J17" i="3" s="1"/>
  <c r="H18" i="3"/>
  <c r="J18" i="3" s="1"/>
  <c r="H19" i="3"/>
  <c r="J19" i="3" s="1"/>
  <c r="H20" i="3"/>
  <c r="J20" i="3" s="1"/>
  <c r="H21" i="3"/>
  <c r="J21" i="3" s="1"/>
  <c r="H14" i="3"/>
  <c r="J14" i="3" s="1"/>
  <c r="J38" i="3"/>
  <c r="E39" i="3"/>
  <c r="H39" i="3" s="1"/>
  <c r="J39" i="3" s="1"/>
  <c r="E40" i="3"/>
  <c r="H40" i="3" s="1"/>
  <c r="J40" i="3" s="1"/>
  <c r="E41" i="3"/>
  <c r="H41" i="3" s="1"/>
  <c r="J41" i="3" s="1"/>
  <c r="E42" i="3"/>
  <c r="H42" i="3" s="1"/>
  <c r="J42" i="3" s="1"/>
  <c r="E46" i="3"/>
  <c r="E47" i="3"/>
  <c r="H47" i="3" s="1"/>
  <c r="J47" i="3" s="1"/>
  <c r="E48" i="3"/>
  <c r="E49" i="3"/>
  <c r="E50" i="3"/>
  <c r="E54" i="3"/>
  <c r="E55" i="3"/>
  <c r="I55" i="3" s="1"/>
  <c r="K55" i="3" s="1"/>
  <c r="E56" i="3"/>
  <c r="I56" i="3" s="1"/>
  <c r="K56" i="3" s="1"/>
  <c r="E57" i="3"/>
  <c r="I57" i="3" s="1"/>
  <c r="K57" i="3" s="1"/>
  <c r="E58" i="3"/>
  <c r="I58" i="3" s="1"/>
  <c r="K58" i="3" s="1"/>
  <c r="E64" i="3"/>
  <c r="E65" i="3"/>
  <c r="E66" i="3"/>
  <c r="E67" i="3"/>
  <c r="E68" i="3"/>
  <c r="H74" i="3"/>
  <c r="H75" i="3"/>
  <c r="H76" i="3"/>
  <c r="H77" i="3"/>
  <c r="H78" i="3"/>
  <c r="H79" i="3"/>
  <c r="H80" i="3"/>
  <c r="H81" i="3"/>
  <c r="H82" i="3"/>
  <c r="H83" i="3"/>
  <c r="E91" i="3"/>
  <c r="I91" i="3" s="1"/>
  <c r="K91" i="3" s="1"/>
  <c r="E92" i="3"/>
  <c r="E93" i="3"/>
  <c r="I93" i="3" s="1"/>
  <c r="K93" i="3" s="1"/>
  <c r="E94" i="3"/>
  <c r="I94" i="3" s="1"/>
  <c r="K94" i="3" s="1"/>
  <c r="E95" i="3"/>
  <c r="I95" i="3" s="1"/>
  <c r="K95" i="3" s="1"/>
  <c r="E96" i="3"/>
  <c r="E97" i="3"/>
  <c r="E98" i="3"/>
  <c r="E99" i="3"/>
  <c r="E100" i="3"/>
  <c r="E101" i="3"/>
  <c r="E102" i="3"/>
  <c r="E103" i="3"/>
  <c r="E104" i="3"/>
  <c r="E105" i="3"/>
  <c r="E109" i="3"/>
  <c r="E110" i="3"/>
  <c r="E111" i="3"/>
  <c r="E112" i="3"/>
  <c r="E113" i="3"/>
  <c r="E114" i="3"/>
  <c r="E115" i="3"/>
  <c r="E119" i="3"/>
  <c r="E120" i="3"/>
  <c r="E121" i="3"/>
  <c r="E122" i="3"/>
  <c r="E123" i="3"/>
  <c r="E124" i="3"/>
  <c r="E125" i="3"/>
  <c r="E131" i="3"/>
  <c r="E132" i="3"/>
  <c r="E133" i="3"/>
  <c r="E134" i="3"/>
  <c r="E135" i="3"/>
  <c r="E139" i="3"/>
  <c r="E140" i="3"/>
  <c r="E141" i="3"/>
  <c r="E142" i="3"/>
  <c r="E143" i="3"/>
  <c r="E144" i="3"/>
  <c r="E145" i="3"/>
  <c r="F224" i="3"/>
  <c r="F225" i="3"/>
  <c r="F226" i="3"/>
  <c r="F227" i="3"/>
  <c r="F228" i="3"/>
  <c r="H203" i="3" l="1"/>
  <c r="F208" i="3"/>
  <c r="H208" i="3"/>
  <c r="J127" i="3"/>
  <c r="J147" i="3"/>
  <c r="F34" i="3"/>
  <c r="H26" i="3"/>
  <c r="H84" i="3"/>
  <c r="H34" i="3"/>
  <c r="K54" i="3"/>
  <c r="J46" i="3"/>
  <c r="J15" i="3"/>
  <c r="J22" i="3" s="1"/>
  <c r="H22" i="3"/>
  <c r="H156" i="3"/>
  <c r="H147" i="3"/>
  <c r="H127" i="3"/>
  <c r="F84" i="3"/>
  <c r="K6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 Javier Camacho Torregrosa</author>
  </authors>
  <commentList>
    <comment ref="N2" authorId="0" shapeId="0" xr:uid="{4701551E-3890-42D6-A69B-14339ACD88E7}">
      <text>
        <r>
          <rPr>
            <sz val="9"/>
            <color indexed="81"/>
            <rFont val="Tahoma"/>
            <family val="2"/>
          </rPr>
          <t>Debe introducirse el documento y/o página de la documentación justificativa aportada donde aparezca el mérito correspondiente.
El campo de Comentario Comisión debe dejarse en blanco por parte de la persona interesada.</t>
        </r>
      </text>
    </comment>
    <comment ref="C13" authorId="0" shapeId="0" xr:uid="{BBAAFF2B-2195-1F49-AA35-BD37F2D34A51}">
      <text>
        <r>
          <rPr>
            <sz val="10"/>
            <color rgb="FF000000"/>
            <rFont val="Tahoma"/>
            <family val="2"/>
          </rPr>
          <t>Por ejemplo: Profesor/a Asociado/a, Colaboración Docente, Venia Docendi, etc.</t>
        </r>
      </text>
    </comment>
    <comment ref="O13" authorId="0" shapeId="0" xr:uid="{AB443CF5-C479-4D57-AB86-A4243140B36D}">
      <text>
        <r>
          <rPr>
            <sz val="9"/>
            <color indexed="81"/>
            <rFont val="Tahoma"/>
            <family val="2"/>
          </rPr>
          <t>Para docencia de una misma universidad o centro, puede indicarse la referencia justificativa del primer mérito, en caso de que toda la docencia esté de forma correlativa.</t>
        </r>
      </text>
    </comment>
    <comment ref="G37" authorId="0" shapeId="0" xr:uid="{7557D46E-C955-1C4B-BE79-F24135A77A24}">
      <text>
        <r>
          <rPr>
            <sz val="10"/>
            <color rgb="FF000000"/>
            <rFont val="Tahoma"/>
            <family val="2"/>
          </rPr>
          <t xml:space="preserve">Ingrésese el ISBN o, en caso de no tenerlo, dejar en blanco la celda.
</t>
        </r>
      </text>
    </comment>
    <comment ref="I108" authorId="0" shapeId="0" xr:uid="{E9C24266-AA9B-544E-86E1-955119D77E59}">
      <text>
        <r>
          <rPr>
            <sz val="10"/>
            <color rgb="FF000000"/>
            <rFont val="Tahoma"/>
            <family val="2"/>
          </rPr>
          <t xml:space="preserve">Ingrésese el ISBN o, en caso de no tenerlo, dejar en blanco la celda.
</t>
        </r>
      </text>
    </comment>
    <comment ref="C215" authorId="0" shapeId="0" xr:uid="{D6CF258A-95F6-4641-817B-B5FF5F22F8CC}">
      <text>
        <r>
          <rPr>
            <sz val="10"/>
            <color rgb="FF000000"/>
            <rFont val="Tahoma"/>
            <family val="2"/>
          </rPr>
          <t>Inclúyanse aquí los másteres oficiales. Los másteres no oficiales deben ir al apartado E2.2.</t>
        </r>
      </text>
    </comment>
  </commentList>
</comments>
</file>

<file path=xl/sharedStrings.xml><?xml version="1.0" encoding="utf-8"?>
<sst xmlns="http://schemas.openxmlformats.org/spreadsheetml/2006/main" count="401" uniqueCount="168">
  <si>
    <t>A1</t>
  </si>
  <si>
    <t>Curso</t>
  </si>
  <si>
    <t>Puntuación</t>
  </si>
  <si>
    <t>Duración (meses)</t>
  </si>
  <si>
    <t>Fecha fin</t>
  </si>
  <si>
    <t>Fecha inicio</t>
  </si>
  <si>
    <t>Universidad</t>
  </si>
  <si>
    <t>Año</t>
  </si>
  <si>
    <t>Descripción</t>
  </si>
  <si>
    <t>Mérito</t>
  </si>
  <si>
    <t>Número de horas</t>
  </si>
  <si>
    <t>Fecha</t>
  </si>
  <si>
    <t>Otros másteres y cursos no considerados</t>
  </si>
  <si>
    <t>Becas</t>
  </si>
  <si>
    <t>E2.2</t>
  </si>
  <si>
    <t>Nota media (s/10)</t>
  </si>
  <si>
    <t>Tipo</t>
  </si>
  <si>
    <t>Otras titulaciones</t>
  </si>
  <si>
    <t>E2.1</t>
  </si>
  <si>
    <t>TOTAL E1</t>
  </si>
  <si>
    <t>Nivel de valenciano acreditado</t>
  </si>
  <si>
    <t>E1.2</t>
  </si>
  <si>
    <t>Nivel</t>
  </si>
  <si>
    <t>Entidad certificadora</t>
  </si>
  <si>
    <t>Idiomas extranjeros acreditados</t>
  </si>
  <si>
    <t>E1.1</t>
  </si>
  <si>
    <t>OTROS MÉRITOS</t>
  </si>
  <si>
    <t>TOTAL D1</t>
  </si>
  <si>
    <t>Empresa/Organismo/Autónomo</t>
  </si>
  <si>
    <t>Actividad profesional</t>
  </si>
  <si>
    <t>D1</t>
  </si>
  <si>
    <t>EXPERIENCIA PROFESIONAL</t>
  </si>
  <si>
    <t>TOTAL C5</t>
  </si>
  <si>
    <t>Otros méritos de investigación</t>
  </si>
  <si>
    <t>C5</t>
  </si>
  <si>
    <t>TOTAL C4</t>
  </si>
  <si>
    <t>Número participantes</t>
  </si>
  <si>
    <t>Importe financiado</t>
  </si>
  <si>
    <t>TOTAL C3</t>
  </si>
  <si>
    <t>Fecha concesión</t>
  </si>
  <si>
    <t>Referencia</t>
  </si>
  <si>
    <t>Título</t>
  </si>
  <si>
    <t>Patentes y registros de propiedad</t>
  </si>
  <si>
    <t>C3</t>
  </si>
  <si>
    <t>TOTAL C2</t>
  </si>
  <si>
    <t>Número autores</t>
  </si>
  <si>
    <t>Autores</t>
  </si>
  <si>
    <t>C2.2</t>
  </si>
  <si>
    <t>Congreso</t>
  </si>
  <si>
    <t>Comunicaciones en congresos</t>
  </si>
  <si>
    <t>C2.1</t>
  </si>
  <si>
    <t>TOTAL C1</t>
  </si>
  <si>
    <t>C1.3</t>
  </si>
  <si>
    <t>ISBN</t>
  </si>
  <si>
    <t>Editorial</t>
  </si>
  <si>
    <t>C1.2</t>
  </si>
  <si>
    <t>Revista</t>
  </si>
  <si>
    <t>Publicaciones de investigación</t>
  </si>
  <si>
    <t>C1.1</t>
  </si>
  <si>
    <t>Formación recibida</t>
  </si>
  <si>
    <t>Cursos o programas de formación docente</t>
  </si>
  <si>
    <t>TOTAL B5</t>
  </si>
  <si>
    <t>Participantes</t>
  </si>
  <si>
    <t>Participación en Proyectos y Programas de mejora docente</t>
  </si>
  <si>
    <t>B5</t>
  </si>
  <si>
    <t>Comunicaciones en congresos docentes</t>
  </si>
  <si>
    <t>B4</t>
  </si>
  <si>
    <t>TOTAL B3</t>
  </si>
  <si>
    <t>Artículos docentes</t>
  </si>
  <si>
    <t>B3.2</t>
  </si>
  <si>
    <t>Libros docentes</t>
  </si>
  <si>
    <t>B3.1</t>
  </si>
  <si>
    <t>TOTAL B2</t>
  </si>
  <si>
    <t>Encuesta (s/10)</t>
  </si>
  <si>
    <t>Figura</t>
  </si>
  <si>
    <t>B2</t>
  </si>
  <si>
    <t>TOTAL B1</t>
  </si>
  <si>
    <t>Docencia universitaria impartida</t>
  </si>
  <si>
    <t>B1</t>
  </si>
  <si>
    <t>DOCENCIA</t>
  </si>
  <si>
    <t>Titulación</t>
  </si>
  <si>
    <t>EXPEDIENTE ACADÉMICO</t>
  </si>
  <si>
    <t>B3</t>
  </si>
  <si>
    <t>C1</t>
  </si>
  <si>
    <t>C2</t>
  </si>
  <si>
    <t>C4</t>
  </si>
  <si>
    <t>E1</t>
  </si>
  <si>
    <t>E2</t>
  </si>
  <si>
    <t>JUSTIFICACIÓN DE LOS MÉRITOS APORTADOS</t>
  </si>
  <si>
    <t>Documento</t>
  </si>
  <si>
    <t>Página</t>
  </si>
  <si>
    <t>El mérito no se ajusta al perfil</t>
  </si>
  <si>
    <t>El mérito está indirectamente relacionado con el perfil</t>
  </si>
  <si>
    <t>0.1-0.3</t>
  </si>
  <si>
    <t>El mérito está relacionado parcialmente con el perfil</t>
  </si>
  <si>
    <t>0.6-0.8</t>
  </si>
  <si>
    <t>El mérito se ajusta directa y totalmente al perfil</t>
  </si>
  <si>
    <t>Coeficiente</t>
  </si>
  <si>
    <t>La Comisión establecerá, para cada mérito aportado, un coeficiente de idoneidad en función de su relación con el perfil de la bolsa a conformar. Estos coeficientes serán los de la siguiente tabla:</t>
  </si>
  <si>
    <t>COEFICIENTES DE IDONEIDAD</t>
  </si>
  <si>
    <t>Publicaciones de investigación en revistas y comunicaciones a congresos</t>
  </si>
  <si>
    <t>Máxima puntuación</t>
  </si>
  <si>
    <t>Criterio</t>
  </si>
  <si>
    <t>Se describe a continuación la valoración de cada uno de los méritos aportados:</t>
  </si>
  <si>
    <t>VALORACIÓN DE LOS MÉRITOS</t>
  </si>
  <si>
    <t>En las columnas de JUSTIFICACIÓN DE LOS MÉRITOS APORTADOS debe indicarse la referencia de dónde se puede consultar la documentación justificativa referente a cada mérito.</t>
  </si>
  <si>
    <t>Las celdas en gris son calculadas automáticamente.</t>
  </si>
  <si>
    <t>Las celdas en amarillo serán rellenadas por la Comisión, deben dejarse en blanco por la persona interesada.</t>
  </si>
  <si>
    <t>Las celdas en verde son a rellenar por la persona interesada.</t>
  </si>
  <si>
    <t>La persona candidata debe rellenar todos los datos referentes al CV en la hoja "Candidato(a)". Pueden añadirse tantas filas como sea necesario, no debiéndose eliminar ninguna de las que ya están incluidas.</t>
  </si>
  <si>
    <t>INSTRUCCIONES:</t>
  </si>
  <si>
    <t>Nota media del expediente, base 10</t>
  </si>
  <si>
    <t>A definir por la Comisión</t>
  </si>
  <si>
    <t>(*)</t>
  </si>
  <si>
    <t>Estas contribuciones se multiplican por un coeficiente en función del número de autores: 1 si 4 o menos autores, 0,8 si 5 autores, 0,6 si 6 autores, 0,5 si 7 o más autores.</t>
  </si>
  <si>
    <t>Participación en Proyectos y Programas de Mejora Docente</t>
  </si>
  <si>
    <t>Publicaciones de investigación (C1.1+C1.2+C1.3)</t>
  </si>
  <si>
    <t>(C2.1+C2.2)</t>
  </si>
  <si>
    <t>A definir por la Comisión.</t>
  </si>
  <si>
    <t>A definir por la Comisión (Programa incorporación doctores/as; Beca investigación Posdoctoral; Editor de revistas indexadas; Revisor de artículos de revistas indexadas; Otras acciones expositivas artísticas y literarias)</t>
  </si>
  <si>
    <t>Otras titulaciones y becas</t>
  </si>
  <si>
    <t>Otras exposiciones y premios</t>
  </si>
  <si>
    <t>Horas</t>
  </si>
  <si>
    <t>Dirección de Trabajos Fin de Grado y Trabajos Fin de Máster</t>
  </si>
  <si>
    <t>TFG, TFM o PFC</t>
  </si>
  <si>
    <t>Curso académico</t>
  </si>
  <si>
    <t>Número directores</t>
  </si>
  <si>
    <t>Dirección de Trabajos de Fin de Titulación</t>
  </si>
  <si>
    <t>Comunicaciones docentes</t>
  </si>
  <si>
    <t>B3.3</t>
  </si>
  <si>
    <t>Exposiciones, comisariados y premios de carácter nacional</t>
  </si>
  <si>
    <t>Exposiciones, comisariados y premios de carácter internacional</t>
  </si>
  <si>
    <t>Libros o capítulos de libro de investigación</t>
  </si>
  <si>
    <t>Proyectos y contratos de investigación y/o transferencia</t>
  </si>
  <si>
    <t>INVESTIGACIÓN Y TRANSFERENCIA</t>
  </si>
  <si>
    <t>Proyecto o contrato</t>
  </si>
  <si>
    <t>Entidad o empresa financiadora</t>
  </si>
  <si>
    <t>Otras exposiciones y premios no considerados</t>
  </si>
  <si>
    <t>Máximo nivel acreditado de valenciano</t>
  </si>
  <si>
    <t>Idiomas (E1.1+E1.2)</t>
  </si>
  <si>
    <t>E2.3</t>
  </si>
  <si>
    <t>Resto de Otros Méritos (E2.1+E2.2+E2.3)</t>
  </si>
  <si>
    <t>E2.1a</t>
  </si>
  <si>
    <t>E2.1b</t>
  </si>
  <si>
    <t>2,5 puntos por cada 90 horas de docencia universitaria oficial impartida (o la parte proporcional). Se mutiplicará por 1,2 en caso de que la media de encuestas del curso sea mayor o igual a 7.</t>
  </si>
  <si>
    <t>1,25 puntos por cada TFT dirigido (director único), o la parte proporcional</t>
  </si>
  <si>
    <t>2,5 puntos por cada 100 horas de formación docente recibidas, o su parte proporcional.</t>
  </si>
  <si>
    <t>2 puntos por cada artículo de investigación en revista indexada JCR o en otros índices de impacto reconocido por CNEAI, y congresos reconocidos por CNEAI (*)
1 punto por cada artículo de investigación en revista de difusión internacional no indexada (*)
0,5 puntos por cada artículo de investigación en revista de difusión nacional no indexada (*)</t>
  </si>
  <si>
    <t>1 punto por cada libro de investigación con ISBN o capítulo de libro de investigación con ISBN en editorial de prestigio (*)</t>
  </si>
  <si>
    <t>1,5 puntos por cada una de estas contribuciones (*)</t>
  </si>
  <si>
    <t>0,5 puntos por cada comunicación en congreso internacional (*)
0,25 puntos por cada comunicación en congreso nacional (*)</t>
  </si>
  <si>
    <t>0,5 puntos por cada una de estas contribuciones (*)</t>
  </si>
  <si>
    <t>2 puntos por cada patente internacional o nacional en explotación
0,4 puntos por cada patente nacional con examen
0,4 puntos por cada registro de propiedad intelectual</t>
  </si>
  <si>
    <t>Puntuación lineal entre 5 y 50 puntos para una experiencia profesional entre 3 y 15 años.</t>
  </si>
  <si>
    <t>1 punto por cada idioma con nivel máximo acreditado B1
2 puntos por cada idioma con nivel máximo acreditado B2
3 puntos por cada idioma con nivel máximo acreditado C1
4 puntos por cada idioma con nivel máximo acreditado C2</t>
  </si>
  <si>
    <t>0,5 puntos por acreditación A2
1 punto por acreditación B1
2 puntos por acreditación B2
3 puntos por acreditación C1
4 puntos por acreditación C2</t>
  </si>
  <si>
    <t>Comentario Comisión</t>
  </si>
  <si>
    <t>C. Idoneidad</t>
  </si>
  <si>
    <t>5 puntos por cada libro con ISBN o artículo docente internacional, 2,5 en caso de no tener ISBN o artículo docente nacional (*).
2,5 puntos por cada comunicación en congreso docente internacional (0,625 en congresos docentes nacionales) (*).</t>
  </si>
  <si>
    <t>TOTAL B4</t>
  </si>
  <si>
    <t>Duración total:</t>
  </si>
  <si>
    <t>Puntuación bruta:</t>
  </si>
  <si>
    <t>C. idoneidad</t>
  </si>
  <si>
    <t>TOTAL E2.1</t>
  </si>
  <si>
    <t>TOTAL E2.3</t>
  </si>
  <si>
    <t>TOTAL E1.1</t>
  </si>
  <si>
    <t>TOTAL E2.2</t>
  </si>
  <si>
    <t>Nota media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</si>
</sst>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9" x14ac:knownFonts="1">
    <font>
      <sz val="12"/>
      <color theme="1"/>
      <name val="Aptos Narrow"/>
      <family val="2"/>
      <scheme val="minor"/>
    </font>
    <font>
      <sz val="12"/>
      <color theme="0"/>
      <name val="Aptos Narrow"/>
      <family val="2"/>
      <scheme val="minor"/>
    </font>
    <font>
      <b/>
      <sz val="12"/>
      <color theme="1"/>
      <name val="Aptos Narrow"/>
      <family val="2"/>
      <scheme val="minor"/>
    </font>
    <font>
      <b/>
      <sz val="12"/>
      <color theme="0"/>
      <name val="Aptos Narrow"/>
      <family val="2"/>
      <scheme val="minor"/>
    </font>
    <font>
      <sz val="10"/>
      <color rgb="FF000000"/>
      <name val="Tahoma"/>
      <family val="2"/>
    </font>
    <font>
      <sz val="8"/>
      <name val="Aptos Narrow"/>
      <family val="2"/>
      <scheme val="minor"/>
    </font>
    <font>
      <sz val="9"/>
      <color indexed="81"/>
      <name val="Tahoma"/>
      <family val="2"/>
    </font>
    <font>
      <i/>
      <sz val="12"/>
      <color theme="0"/>
      <name val="Aptos Narrow"/>
      <family val="2"/>
      <scheme val="minor"/>
    </font>
    <font>
      <b/>
      <sz val="12"/>
      <color theme="0"/>
      <name val="Aptos Narrow"/>
      <family val="2"/>
      <scheme val="minor"/>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1"/>
        <bgColor indexed="64"/>
      </patternFill>
    </fill>
    <fill>
      <patternFill patternType="solid">
        <fgColor theme="4"/>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77">
    <xf numFmtId="0" fontId="0" fillId="0" borderId="0" xfId="0"/>
    <xf numFmtId="0" fontId="0" fillId="2" borderId="1" xfId="0" applyFill="1" applyBorder="1"/>
    <xf numFmtId="0" fontId="0" fillId="0" borderId="2" xfId="0" applyBorder="1"/>
    <xf numFmtId="0" fontId="0" fillId="0" borderId="3" xfId="0" applyBorder="1"/>
    <xf numFmtId="0" fontId="0" fillId="0" borderId="4" xfId="0" applyBorder="1"/>
    <xf numFmtId="0" fontId="0" fillId="0" borderId="5" xfId="0" applyBorder="1"/>
    <xf numFmtId="0" fontId="2" fillId="3" borderId="6" xfId="0" applyFont="1" applyFill="1" applyBorder="1"/>
    <xf numFmtId="0" fontId="2" fillId="0" borderId="0" xfId="0" applyFont="1" applyAlignment="1">
      <alignment horizontal="right"/>
    </xf>
    <xf numFmtId="0" fontId="0" fillId="0" borderId="7" xfId="0" applyBorder="1"/>
    <xf numFmtId="0" fontId="0" fillId="3" borderId="1" xfId="0" applyFill="1" applyBorder="1"/>
    <xf numFmtId="0" fontId="0" fillId="4" borderId="1" xfId="0" applyFill="1" applyBorder="1"/>
    <xf numFmtId="0" fontId="0" fillId="5" borderId="9" xfId="0" applyFill="1" applyBorder="1"/>
    <xf numFmtId="0" fontId="3" fillId="5" borderId="10" xfId="0" applyFont="1" applyFill="1" applyBorder="1"/>
    <xf numFmtId="1" fontId="2" fillId="3" borderId="6" xfId="0" applyNumberFormat="1" applyFont="1" applyFill="1" applyBorder="1"/>
    <xf numFmtId="1" fontId="0" fillId="3" borderId="1" xfId="0" applyNumberFormat="1" applyFill="1" applyBorder="1"/>
    <xf numFmtId="14" fontId="0" fillId="4" borderId="1" xfId="0" applyNumberFormat="1" applyFill="1" applyBorder="1"/>
    <xf numFmtId="0" fontId="0" fillId="0" borderId="1" xfId="0" applyBorder="1"/>
    <xf numFmtId="164" fontId="0" fillId="4" borderId="1" xfId="0" applyNumberFormat="1" applyFill="1" applyBorder="1"/>
    <xf numFmtId="0" fontId="3" fillId="0" borderId="7" xfId="0" applyFont="1" applyBorder="1"/>
    <xf numFmtId="0" fontId="0" fillId="2" borderId="11" xfId="0" applyFill="1" applyBorder="1"/>
    <xf numFmtId="0" fontId="0" fillId="3" borderId="11" xfId="0" applyFill="1" applyBorder="1"/>
    <xf numFmtId="0" fontId="3" fillId="5" borderId="9" xfId="0" applyFont="1" applyFill="1" applyBorder="1"/>
    <xf numFmtId="0" fontId="0" fillId="4" borderId="12" xfId="0" applyFill="1" applyBorder="1"/>
    <xf numFmtId="0" fontId="0" fillId="0" borderId="11" xfId="0" applyBorder="1"/>
    <xf numFmtId="0" fontId="1" fillId="5" borderId="9" xfId="0" applyFont="1" applyFill="1" applyBorder="1"/>
    <xf numFmtId="1" fontId="0" fillId="4" borderId="1" xfId="0" applyNumberFormat="1" applyFill="1" applyBorder="1"/>
    <xf numFmtId="0" fontId="0" fillId="0" borderId="1" xfId="0" applyBorder="1" applyAlignment="1">
      <alignment horizontal="right"/>
    </xf>
    <xf numFmtId="0" fontId="0" fillId="0" borderId="0" xfId="0" applyAlignment="1">
      <alignment wrapText="1"/>
    </xf>
    <xf numFmtId="0" fontId="0" fillId="0" borderId="1" xfId="0" applyBorder="1" applyAlignment="1">
      <alignment vertical="center" wrapText="1"/>
    </xf>
    <xf numFmtId="0" fontId="0" fillId="0" borderId="1" xfId="0" applyBorder="1" applyAlignment="1">
      <alignment wrapText="1"/>
    </xf>
    <xf numFmtId="0" fontId="0" fillId="0" borderId="1" xfId="0" applyBorder="1" applyAlignment="1">
      <alignment horizontal="center" vertical="center" wrapText="1"/>
    </xf>
    <xf numFmtId="0" fontId="0" fillId="3" borderId="1" xfId="0" applyFill="1" applyBorder="1" applyAlignment="1">
      <alignment vertical="center" wrapText="1"/>
    </xf>
    <xf numFmtId="0" fontId="0" fillId="3" borderId="1" xfId="0" applyFill="1" applyBorder="1" applyAlignment="1">
      <alignment vertical="center"/>
    </xf>
    <xf numFmtId="0" fontId="0" fillId="0" borderId="0" xfId="0" applyAlignment="1">
      <alignment vertical="top" wrapText="1"/>
    </xf>
    <xf numFmtId="0" fontId="0" fillId="0" borderId="0" xfId="0" applyAlignment="1">
      <alignment horizontal="center" wrapText="1"/>
    </xf>
    <xf numFmtId="0" fontId="0" fillId="0" borderId="11" xfId="0" applyBorder="1" applyAlignment="1">
      <alignment horizontal="center" wrapText="1"/>
    </xf>
    <xf numFmtId="2" fontId="2" fillId="3" borderId="6" xfId="0" applyNumberFormat="1" applyFont="1" applyFill="1" applyBorder="1"/>
    <xf numFmtId="0" fontId="0" fillId="0" borderId="1" xfId="0" applyBorder="1" applyAlignment="1">
      <alignment horizontal="center" wrapText="1"/>
    </xf>
    <xf numFmtId="0" fontId="2" fillId="3" borderId="1" xfId="0" applyFont="1" applyFill="1" applyBorder="1"/>
    <xf numFmtId="0" fontId="2" fillId="2" borderId="1" xfId="0" applyFont="1" applyFill="1" applyBorder="1"/>
    <xf numFmtId="0" fontId="2" fillId="3" borderId="11" xfId="0" applyFont="1" applyFill="1" applyBorder="1"/>
    <xf numFmtId="0" fontId="2" fillId="2" borderId="6" xfId="0" applyFont="1" applyFill="1" applyBorder="1"/>
    <xf numFmtId="2" fontId="0" fillId="3" borderId="1" xfId="0" applyNumberFormat="1" applyFill="1" applyBorder="1"/>
    <xf numFmtId="2" fontId="0" fillId="3" borderId="11" xfId="0" applyNumberFormat="1" applyFill="1" applyBorder="1"/>
    <xf numFmtId="2" fontId="0" fillId="0" borderId="0" xfId="0" applyNumberFormat="1"/>
    <xf numFmtId="1" fontId="0" fillId="3" borderId="6" xfId="0" applyNumberFormat="1" applyFill="1" applyBorder="1"/>
    <xf numFmtId="0" fontId="0" fillId="3" borderId="12" xfId="0" applyFill="1" applyBorder="1" applyAlignment="1">
      <alignment horizontal="center"/>
    </xf>
    <xf numFmtId="0" fontId="0" fillId="3" borderId="15" xfId="0" applyFill="1" applyBorder="1" applyAlignment="1">
      <alignment horizontal="center"/>
    </xf>
    <xf numFmtId="0" fontId="0" fillId="3" borderId="14" xfId="0" applyFill="1" applyBorder="1" applyAlignment="1">
      <alignment horizontal="center"/>
    </xf>
    <xf numFmtId="0" fontId="0" fillId="0" borderId="12" xfId="0" applyBorder="1" applyAlignment="1">
      <alignment horizontal="left" vertical="top" wrapText="1"/>
    </xf>
    <xf numFmtId="0" fontId="0" fillId="0" borderId="15" xfId="0" applyBorder="1" applyAlignment="1">
      <alignment horizontal="left" vertical="top" wrapText="1"/>
    </xf>
    <xf numFmtId="0" fontId="0" fillId="0" borderId="14" xfId="0" applyBorder="1" applyAlignment="1">
      <alignment horizontal="left" vertical="top" wrapText="1"/>
    </xf>
    <xf numFmtId="0" fontId="0" fillId="3" borderId="12" xfId="0" applyFill="1" applyBorder="1" applyAlignment="1">
      <alignment horizontal="center" wrapText="1"/>
    </xf>
    <xf numFmtId="0" fontId="0" fillId="3" borderId="15" xfId="0" applyFill="1" applyBorder="1" applyAlignment="1">
      <alignment horizontal="center" wrapText="1"/>
    </xf>
    <xf numFmtId="0" fontId="0" fillId="3" borderId="14" xfId="0" applyFill="1" applyBorder="1" applyAlignment="1">
      <alignment horizontal="center" wrapText="1"/>
    </xf>
    <xf numFmtId="0" fontId="8" fillId="5" borderId="0" xfId="0" applyFont="1" applyFill="1" applyAlignment="1">
      <alignment horizontal="left"/>
    </xf>
    <xf numFmtId="0" fontId="0" fillId="0" borderId="0" xfId="0" applyAlignment="1">
      <alignment horizontal="left" vertical="top" wrapText="1"/>
    </xf>
    <xf numFmtId="0" fontId="0" fillId="0" borderId="12"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0" fontId="0" fillId="0" borderId="11" xfId="0" applyBorder="1" applyAlignment="1">
      <alignment horizontal="center" wrapText="1"/>
    </xf>
    <xf numFmtId="0" fontId="0" fillId="0" borderId="13" xfId="0" applyBorder="1" applyAlignment="1">
      <alignment horizontal="center" wrapText="1"/>
    </xf>
    <xf numFmtId="0" fontId="0" fillId="0" borderId="12"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1" xfId="0" applyBorder="1" applyAlignment="1">
      <alignment horizontal="left" vertical="top" wrapText="1"/>
    </xf>
    <xf numFmtId="0" fontId="0" fillId="0" borderId="12" xfId="0" applyBorder="1" applyAlignment="1">
      <alignment horizontal="center" vertical="top" wrapText="1"/>
    </xf>
    <xf numFmtId="0" fontId="0" fillId="0" borderId="15" xfId="0" applyBorder="1" applyAlignment="1">
      <alignment horizontal="center" vertical="top" wrapText="1"/>
    </xf>
    <xf numFmtId="0" fontId="0" fillId="0" borderId="14" xfId="0" applyBorder="1" applyAlignment="1">
      <alignment horizontal="center" vertical="top" wrapText="1"/>
    </xf>
    <xf numFmtId="0" fontId="0" fillId="0" borderId="12" xfId="0" applyBorder="1" applyAlignment="1">
      <alignment horizontal="center" wrapText="1"/>
    </xf>
    <xf numFmtId="0" fontId="0" fillId="0" borderId="15" xfId="0" applyBorder="1" applyAlignment="1">
      <alignment horizontal="center" wrapText="1"/>
    </xf>
    <xf numFmtId="0" fontId="0" fillId="0" borderId="14" xfId="0" applyBorder="1" applyAlignment="1">
      <alignment horizontal="center" wrapText="1"/>
    </xf>
    <xf numFmtId="0" fontId="0" fillId="0" borderId="0" xfId="0" applyAlignment="1">
      <alignment horizontal="left" vertical="center" wrapText="1"/>
    </xf>
    <xf numFmtId="0" fontId="0" fillId="0" borderId="16" xfId="0" applyBorder="1" applyAlignment="1">
      <alignment horizontal="center" wrapText="1"/>
    </xf>
    <xf numFmtId="0" fontId="7" fillId="6" borderId="10" xfId="0" applyFont="1" applyFill="1" applyBorder="1" applyAlignment="1">
      <alignment horizontal="center"/>
    </xf>
    <xf numFmtId="0" fontId="7" fillId="6" borderId="9" xfId="0" applyFont="1" applyFill="1" applyBorder="1" applyAlignment="1">
      <alignment horizontal="center"/>
    </xf>
    <xf numFmtId="0" fontId="7" fillId="6" borderId="8"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716F0-E976-4079-BBF6-ECDA97597AAA}">
  <sheetPr>
    <pageSetUpPr fitToPage="1"/>
  </sheetPr>
  <dimension ref="A2:H58"/>
  <sheetViews>
    <sheetView workbookViewId="0">
      <selection activeCell="C5" sqref="C5"/>
    </sheetView>
    <sheetView topLeftCell="A32" workbookViewId="1"/>
  </sheetViews>
  <sheetFormatPr baseColWidth="10" defaultRowHeight="15.75" outlineLevelRow="1" x14ac:dyDescent="0.25"/>
  <cols>
    <col min="2" max="2" width="12.5" customWidth="1"/>
    <col min="3" max="3" width="45" customWidth="1"/>
    <col min="7" max="7" width="43" customWidth="1"/>
    <col min="8" max="8" width="16.5" customWidth="1"/>
  </cols>
  <sheetData>
    <row r="2" spans="1:8" x14ac:dyDescent="0.25">
      <c r="A2" s="55" t="s">
        <v>110</v>
      </c>
      <c r="B2" s="55"/>
      <c r="C2" s="55"/>
      <c r="D2" s="55"/>
      <c r="E2" s="55"/>
      <c r="F2" s="55"/>
      <c r="G2" s="55"/>
      <c r="H2" s="55"/>
    </row>
    <row r="3" spans="1:8" ht="15.95" customHeight="1" x14ac:dyDescent="0.25">
      <c r="A3" s="56" t="s">
        <v>109</v>
      </c>
      <c r="B3" s="56"/>
      <c r="C3" s="56"/>
      <c r="D3" s="56"/>
      <c r="E3" s="56"/>
      <c r="F3" s="56"/>
      <c r="G3" s="56"/>
      <c r="H3" s="56"/>
    </row>
    <row r="4" spans="1:8" x14ac:dyDescent="0.25">
      <c r="A4" s="56"/>
      <c r="B4" s="56"/>
      <c r="C4" s="56"/>
      <c r="D4" s="56"/>
      <c r="E4" s="56"/>
      <c r="F4" s="56"/>
      <c r="G4" s="56"/>
      <c r="H4" s="56"/>
    </row>
    <row r="5" spans="1:8" x14ac:dyDescent="0.25">
      <c r="A5" s="33"/>
      <c r="B5" s="33"/>
      <c r="C5" s="33"/>
      <c r="D5" s="33"/>
      <c r="E5" s="33"/>
      <c r="F5" s="33"/>
      <c r="G5" s="33"/>
      <c r="H5" s="33"/>
    </row>
    <row r="6" spans="1:8" x14ac:dyDescent="0.25">
      <c r="A6" s="10" t="s">
        <v>108</v>
      </c>
      <c r="B6" s="16"/>
      <c r="C6" s="16"/>
      <c r="D6" s="16"/>
      <c r="E6" s="16"/>
      <c r="F6" s="16"/>
      <c r="G6" s="16"/>
      <c r="H6" s="16"/>
    </row>
    <row r="7" spans="1:8" x14ac:dyDescent="0.25">
      <c r="A7" s="1" t="s">
        <v>107</v>
      </c>
      <c r="B7" s="16"/>
      <c r="C7" s="16"/>
      <c r="D7" s="16"/>
      <c r="E7" s="16"/>
      <c r="F7" s="16"/>
      <c r="G7" s="16"/>
      <c r="H7" s="16"/>
    </row>
    <row r="8" spans="1:8" x14ac:dyDescent="0.25">
      <c r="A8" s="9" t="s">
        <v>106</v>
      </c>
      <c r="B8" s="16"/>
      <c r="C8" s="16"/>
      <c r="D8" s="16"/>
      <c r="E8" s="16"/>
      <c r="F8" s="16"/>
      <c r="G8" s="16"/>
      <c r="H8" s="16"/>
    </row>
    <row r="10" spans="1:8" x14ac:dyDescent="0.25">
      <c r="A10" s="56" t="s">
        <v>105</v>
      </c>
      <c r="B10" s="56"/>
      <c r="C10" s="56"/>
      <c r="D10" s="56"/>
      <c r="E10" s="56"/>
      <c r="F10" s="56"/>
      <c r="G10" s="56"/>
      <c r="H10" s="56"/>
    </row>
    <row r="11" spans="1:8" x14ac:dyDescent="0.25">
      <c r="A11" s="56"/>
      <c r="B11" s="56"/>
      <c r="C11" s="56"/>
      <c r="D11" s="56"/>
      <c r="E11" s="56"/>
      <c r="F11" s="56"/>
      <c r="G11" s="56"/>
      <c r="H11" s="56"/>
    </row>
    <row r="14" spans="1:8" x14ac:dyDescent="0.25">
      <c r="A14" s="55" t="s">
        <v>104</v>
      </c>
      <c r="B14" s="55"/>
      <c r="C14" s="55"/>
      <c r="D14" s="55"/>
      <c r="E14" s="55"/>
      <c r="F14" s="55"/>
      <c r="G14" s="55"/>
      <c r="H14" s="55"/>
    </row>
    <row r="15" spans="1:8" x14ac:dyDescent="0.25">
      <c r="A15" t="s">
        <v>103</v>
      </c>
    </row>
    <row r="17" spans="1:8" x14ac:dyDescent="0.25">
      <c r="A17" s="57"/>
      <c r="B17" s="58"/>
      <c r="C17" s="59"/>
      <c r="D17" s="57" t="s">
        <v>102</v>
      </c>
      <c r="E17" s="58"/>
      <c r="F17" s="58"/>
      <c r="G17" s="59"/>
      <c r="H17" s="16" t="s">
        <v>101</v>
      </c>
    </row>
    <row r="18" spans="1:8" x14ac:dyDescent="0.25">
      <c r="A18" s="46" t="s">
        <v>81</v>
      </c>
      <c r="B18" s="47"/>
      <c r="C18" s="47"/>
      <c r="D18" s="47"/>
      <c r="E18" s="47"/>
      <c r="F18" s="47"/>
      <c r="G18" s="48"/>
      <c r="H18" s="32">
        <v>5</v>
      </c>
    </row>
    <row r="19" spans="1:8" s="27" customFormat="1" outlineLevel="1" x14ac:dyDescent="0.25">
      <c r="A19" s="35"/>
      <c r="B19" s="30" t="s">
        <v>0</v>
      </c>
      <c r="C19" s="28" t="s">
        <v>80</v>
      </c>
      <c r="D19" s="49" t="s">
        <v>111</v>
      </c>
      <c r="E19" s="50"/>
      <c r="F19" s="50"/>
      <c r="G19" s="51"/>
      <c r="H19" s="28">
        <v>5</v>
      </c>
    </row>
    <row r="20" spans="1:8" s="27" customFormat="1" x14ac:dyDescent="0.25">
      <c r="A20" s="52" t="s">
        <v>79</v>
      </c>
      <c r="B20" s="53"/>
      <c r="C20" s="53"/>
      <c r="D20" s="53"/>
      <c r="E20" s="53"/>
      <c r="F20" s="53"/>
      <c r="G20" s="54"/>
      <c r="H20" s="31">
        <v>25</v>
      </c>
    </row>
    <row r="21" spans="1:8" s="27" customFormat="1" ht="48" customHeight="1" outlineLevel="1" x14ac:dyDescent="0.25">
      <c r="A21" s="60"/>
      <c r="B21" s="30" t="s">
        <v>78</v>
      </c>
      <c r="C21" s="28" t="s">
        <v>77</v>
      </c>
      <c r="D21" s="49" t="s">
        <v>144</v>
      </c>
      <c r="E21" s="50"/>
      <c r="F21" s="50"/>
      <c r="G21" s="51"/>
      <c r="H21" s="28">
        <v>15</v>
      </c>
    </row>
    <row r="22" spans="1:8" s="27" customFormat="1" outlineLevel="1" x14ac:dyDescent="0.25">
      <c r="A22" s="61"/>
      <c r="B22" s="30" t="s">
        <v>75</v>
      </c>
      <c r="C22" s="28" t="s">
        <v>127</v>
      </c>
      <c r="D22" s="49" t="s">
        <v>145</v>
      </c>
      <c r="E22" s="50"/>
      <c r="F22" s="50"/>
      <c r="G22" s="51"/>
      <c r="H22" s="28">
        <v>5</v>
      </c>
    </row>
    <row r="23" spans="1:8" s="27" customFormat="1" ht="66" customHeight="1" outlineLevel="1" x14ac:dyDescent="0.25">
      <c r="A23" s="61"/>
      <c r="B23" s="30" t="s">
        <v>82</v>
      </c>
      <c r="C23" s="28" t="s">
        <v>128</v>
      </c>
      <c r="D23" s="49" t="s">
        <v>158</v>
      </c>
      <c r="E23" s="50"/>
      <c r="F23" s="50"/>
      <c r="G23" s="51"/>
      <c r="H23" s="28">
        <v>7.5</v>
      </c>
    </row>
    <row r="24" spans="1:8" s="27" customFormat="1" ht="31.5" outlineLevel="1" x14ac:dyDescent="0.25">
      <c r="A24" s="61"/>
      <c r="B24" s="30" t="s">
        <v>66</v>
      </c>
      <c r="C24" s="28" t="s">
        <v>115</v>
      </c>
      <c r="D24" s="49" t="s">
        <v>112</v>
      </c>
      <c r="E24" s="50"/>
      <c r="F24" s="50"/>
      <c r="G24" s="51"/>
      <c r="H24" s="28">
        <v>2.5</v>
      </c>
    </row>
    <row r="25" spans="1:8" s="27" customFormat="1" outlineLevel="1" x14ac:dyDescent="0.25">
      <c r="A25" s="61"/>
      <c r="B25" s="30" t="s">
        <v>64</v>
      </c>
      <c r="C25" s="28" t="s">
        <v>60</v>
      </c>
      <c r="D25" s="49" t="s">
        <v>146</v>
      </c>
      <c r="E25" s="50"/>
      <c r="F25" s="50"/>
      <c r="G25" s="51"/>
      <c r="H25" s="28">
        <v>5</v>
      </c>
    </row>
    <row r="26" spans="1:8" s="27" customFormat="1" x14ac:dyDescent="0.25">
      <c r="A26" s="52" t="s">
        <v>134</v>
      </c>
      <c r="B26" s="53"/>
      <c r="C26" s="53"/>
      <c r="D26" s="53"/>
      <c r="E26" s="53"/>
      <c r="F26" s="53"/>
      <c r="G26" s="54"/>
      <c r="H26" s="31">
        <v>10</v>
      </c>
    </row>
    <row r="27" spans="1:8" s="27" customFormat="1" ht="80.099999999999994" customHeight="1" outlineLevel="1" x14ac:dyDescent="0.25">
      <c r="A27" s="61"/>
      <c r="B27" s="30" t="s">
        <v>58</v>
      </c>
      <c r="C27" s="28" t="s">
        <v>100</v>
      </c>
      <c r="D27" s="62" t="s">
        <v>147</v>
      </c>
      <c r="E27" s="63"/>
      <c r="F27" s="63"/>
      <c r="G27" s="64"/>
      <c r="H27" s="28"/>
    </row>
    <row r="28" spans="1:8" s="27" customFormat="1" ht="32.1" customHeight="1" outlineLevel="1" x14ac:dyDescent="0.25">
      <c r="A28" s="61"/>
      <c r="B28" s="30" t="s">
        <v>55</v>
      </c>
      <c r="C28" s="28" t="s">
        <v>132</v>
      </c>
      <c r="D28" s="62" t="s">
        <v>148</v>
      </c>
      <c r="E28" s="63"/>
      <c r="F28" s="63"/>
      <c r="G28" s="64"/>
      <c r="H28" s="28"/>
    </row>
    <row r="29" spans="1:8" s="27" customFormat="1" ht="31.5" outlineLevel="1" x14ac:dyDescent="0.25">
      <c r="A29" s="61"/>
      <c r="B29" s="30" t="s">
        <v>52</v>
      </c>
      <c r="C29" s="28" t="s">
        <v>131</v>
      </c>
      <c r="D29" s="62" t="s">
        <v>149</v>
      </c>
      <c r="E29" s="63"/>
      <c r="F29" s="63"/>
      <c r="G29" s="64"/>
      <c r="H29" s="28"/>
    </row>
    <row r="30" spans="1:8" s="27" customFormat="1" outlineLevel="1" x14ac:dyDescent="0.25">
      <c r="A30" s="61"/>
      <c r="B30" s="30" t="s">
        <v>83</v>
      </c>
      <c r="C30" s="28" t="s">
        <v>116</v>
      </c>
      <c r="D30" s="62"/>
      <c r="E30" s="63"/>
      <c r="F30" s="63"/>
      <c r="G30" s="64"/>
      <c r="H30" s="28">
        <v>8</v>
      </c>
    </row>
    <row r="31" spans="1:8" s="27" customFormat="1" ht="32.25" customHeight="1" outlineLevel="1" x14ac:dyDescent="0.25">
      <c r="A31" s="61"/>
      <c r="B31" s="30" t="s">
        <v>50</v>
      </c>
      <c r="C31" s="28" t="s">
        <v>49</v>
      </c>
      <c r="D31" s="62" t="s">
        <v>150</v>
      </c>
      <c r="E31" s="63"/>
      <c r="F31" s="63"/>
      <c r="G31" s="64"/>
      <c r="H31" s="28"/>
    </row>
    <row r="32" spans="1:8" s="27" customFormat="1" ht="31.5" outlineLevel="1" x14ac:dyDescent="0.25">
      <c r="A32" s="61"/>
      <c r="B32" s="30" t="s">
        <v>47</v>
      </c>
      <c r="C32" s="28" t="s">
        <v>130</v>
      </c>
      <c r="D32" s="62" t="s">
        <v>151</v>
      </c>
      <c r="E32" s="63"/>
      <c r="F32" s="63"/>
      <c r="G32" s="64"/>
      <c r="H32" s="28"/>
    </row>
    <row r="33" spans="1:8" s="27" customFormat="1" outlineLevel="1" x14ac:dyDescent="0.25">
      <c r="A33" s="61"/>
      <c r="B33" s="30" t="s">
        <v>84</v>
      </c>
      <c r="C33" s="28" t="s">
        <v>117</v>
      </c>
      <c r="D33" s="62"/>
      <c r="E33" s="63"/>
      <c r="F33" s="63"/>
      <c r="G33" s="64"/>
      <c r="H33" s="28">
        <v>2</v>
      </c>
    </row>
    <row r="34" spans="1:8" s="27" customFormat="1" ht="48" customHeight="1" outlineLevel="1" x14ac:dyDescent="0.25">
      <c r="A34" s="61"/>
      <c r="B34" s="30" t="s">
        <v>43</v>
      </c>
      <c r="C34" s="28" t="s">
        <v>42</v>
      </c>
      <c r="D34" s="62" t="s">
        <v>152</v>
      </c>
      <c r="E34" s="63"/>
      <c r="F34" s="63"/>
      <c r="G34" s="64"/>
      <c r="H34" s="28">
        <v>2</v>
      </c>
    </row>
    <row r="35" spans="1:8" s="27" customFormat="1" outlineLevel="1" x14ac:dyDescent="0.25">
      <c r="A35" s="61"/>
      <c r="B35" s="30" t="s">
        <v>85</v>
      </c>
      <c r="C35" t="s">
        <v>133</v>
      </c>
      <c r="D35" s="62" t="s">
        <v>118</v>
      </c>
      <c r="E35" s="63"/>
      <c r="F35" s="63"/>
      <c r="G35" s="64"/>
      <c r="H35" s="28">
        <v>3</v>
      </c>
    </row>
    <row r="36" spans="1:8" s="27" customFormat="1" ht="48" customHeight="1" outlineLevel="1" x14ac:dyDescent="0.25">
      <c r="A36" s="61"/>
      <c r="B36" s="30" t="s">
        <v>34</v>
      </c>
      <c r="C36" s="28" t="s">
        <v>33</v>
      </c>
      <c r="D36" s="62" t="s">
        <v>119</v>
      </c>
      <c r="E36" s="63"/>
      <c r="F36" s="63"/>
      <c r="G36" s="64"/>
      <c r="H36" s="28">
        <v>1</v>
      </c>
    </row>
    <row r="37" spans="1:8" s="27" customFormat="1" x14ac:dyDescent="0.25">
      <c r="A37" s="52" t="s">
        <v>31</v>
      </c>
      <c r="B37" s="53"/>
      <c r="C37" s="53"/>
      <c r="D37" s="53"/>
      <c r="E37" s="53"/>
      <c r="F37" s="53"/>
      <c r="G37" s="54"/>
      <c r="H37" s="31">
        <v>50</v>
      </c>
    </row>
    <row r="38" spans="1:8" s="27" customFormat="1" outlineLevel="1" x14ac:dyDescent="0.25">
      <c r="A38" s="29"/>
      <c r="B38" s="30" t="s">
        <v>30</v>
      </c>
      <c r="C38" s="28" t="s">
        <v>29</v>
      </c>
      <c r="D38" s="49" t="s">
        <v>153</v>
      </c>
      <c r="E38" s="50"/>
      <c r="F38" s="50"/>
      <c r="G38" s="51"/>
      <c r="H38" s="28">
        <v>50</v>
      </c>
    </row>
    <row r="39" spans="1:8" s="27" customFormat="1" x14ac:dyDescent="0.25">
      <c r="A39" s="52" t="s">
        <v>26</v>
      </c>
      <c r="B39" s="53"/>
      <c r="C39" s="53"/>
      <c r="D39" s="53"/>
      <c r="E39" s="53"/>
      <c r="F39" s="53"/>
      <c r="G39" s="54"/>
      <c r="H39" s="31">
        <v>10</v>
      </c>
    </row>
    <row r="40" spans="1:8" s="27" customFormat="1" ht="63.95" customHeight="1" outlineLevel="1" x14ac:dyDescent="0.25">
      <c r="A40" s="60"/>
      <c r="B40" s="30" t="s">
        <v>25</v>
      </c>
      <c r="C40" s="28" t="s">
        <v>24</v>
      </c>
      <c r="D40" s="49" t="s">
        <v>154</v>
      </c>
      <c r="E40" s="50"/>
      <c r="F40" s="50"/>
      <c r="G40" s="51"/>
      <c r="H40" s="28">
        <v>4</v>
      </c>
    </row>
    <row r="41" spans="1:8" s="27" customFormat="1" ht="80.25" customHeight="1" outlineLevel="1" x14ac:dyDescent="0.25">
      <c r="A41" s="61"/>
      <c r="B41" s="30" t="s">
        <v>21</v>
      </c>
      <c r="C41" s="28" t="s">
        <v>138</v>
      </c>
      <c r="D41" s="49" t="s">
        <v>155</v>
      </c>
      <c r="E41" s="50"/>
      <c r="F41" s="50"/>
      <c r="G41" s="51"/>
      <c r="H41" s="28">
        <v>4</v>
      </c>
    </row>
    <row r="42" spans="1:8" s="27" customFormat="1" outlineLevel="1" x14ac:dyDescent="0.25">
      <c r="A42" s="61"/>
      <c r="B42" s="30" t="s">
        <v>86</v>
      </c>
      <c r="C42" s="28" t="s">
        <v>139</v>
      </c>
      <c r="D42" s="66"/>
      <c r="E42" s="67"/>
      <c r="F42" s="67"/>
      <c r="G42" s="68"/>
      <c r="H42" s="28">
        <v>8</v>
      </c>
    </row>
    <row r="43" spans="1:8" s="27" customFormat="1" outlineLevel="1" x14ac:dyDescent="0.25">
      <c r="A43" s="61"/>
      <c r="B43" s="30" t="s">
        <v>18</v>
      </c>
      <c r="C43" s="29" t="s">
        <v>120</v>
      </c>
      <c r="D43" s="65" t="s">
        <v>118</v>
      </c>
      <c r="E43" s="65"/>
      <c r="F43" s="65"/>
      <c r="G43" s="65"/>
      <c r="H43" s="28">
        <v>2</v>
      </c>
    </row>
    <row r="44" spans="1:8" s="27" customFormat="1" ht="15.75" customHeight="1" outlineLevel="1" x14ac:dyDescent="0.25">
      <c r="A44" s="61"/>
      <c r="B44" s="30" t="s">
        <v>14</v>
      </c>
      <c r="C44" s="29" t="s">
        <v>12</v>
      </c>
      <c r="D44" s="65" t="s">
        <v>118</v>
      </c>
      <c r="E44" s="65"/>
      <c r="F44" s="65"/>
      <c r="G44" s="65"/>
      <c r="H44" s="28">
        <v>2</v>
      </c>
    </row>
    <row r="45" spans="1:8" s="27" customFormat="1" ht="15.75" customHeight="1" outlineLevel="1" x14ac:dyDescent="0.25">
      <c r="A45" s="61"/>
      <c r="B45" s="30" t="s">
        <v>140</v>
      </c>
      <c r="C45" s="29" t="s">
        <v>137</v>
      </c>
      <c r="D45" s="65" t="s">
        <v>118</v>
      </c>
      <c r="E45" s="65"/>
      <c r="F45" s="65"/>
      <c r="G45" s="65"/>
      <c r="H45" s="28">
        <v>2</v>
      </c>
    </row>
    <row r="46" spans="1:8" s="27" customFormat="1" ht="15.75" customHeight="1" outlineLevel="1" x14ac:dyDescent="0.25">
      <c r="A46" s="73"/>
      <c r="B46" s="37" t="s">
        <v>87</v>
      </c>
      <c r="C46" s="29" t="s">
        <v>141</v>
      </c>
      <c r="D46" s="69"/>
      <c r="E46" s="70"/>
      <c r="F46" s="70"/>
      <c r="G46" s="71"/>
      <c r="H46" s="29">
        <v>5</v>
      </c>
    </row>
    <row r="47" spans="1:8" s="27" customFormat="1" outlineLevel="1" x14ac:dyDescent="0.25"/>
    <row r="48" spans="1:8" x14ac:dyDescent="0.25">
      <c r="A48" s="34" t="s">
        <v>113</v>
      </c>
      <c r="B48" s="72" t="s">
        <v>114</v>
      </c>
      <c r="C48" s="72"/>
      <c r="D48" s="72"/>
      <c r="E48" s="72"/>
      <c r="F48" s="72"/>
      <c r="G48" s="72"/>
      <c r="H48" s="72"/>
    </row>
    <row r="51" spans="1:8" x14ac:dyDescent="0.25">
      <c r="A51" s="55" t="s">
        <v>99</v>
      </c>
      <c r="B51" s="55"/>
      <c r="C51" s="55"/>
      <c r="D51" s="55"/>
      <c r="E51" s="55"/>
      <c r="F51" s="55"/>
      <c r="G51" s="55"/>
      <c r="H51" s="55"/>
    </row>
    <row r="52" spans="1:8" x14ac:dyDescent="0.25">
      <c r="A52" t="s">
        <v>98</v>
      </c>
    </row>
    <row r="54" spans="1:8" x14ac:dyDescent="0.25">
      <c r="B54" s="16" t="s">
        <v>97</v>
      </c>
      <c r="C54" s="16" t="s">
        <v>8</v>
      </c>
    </row>
    <row r="55" spans="1:8" x14ac:dyDescent="0.25">
      <c r="B55" s="16">
        <v>1</v>
      </c>
      <c r="C55" s="16" t="s">
        <v>96</v>
      </c>
    </row>
    <row r="56" spans="1:8" x14ac:dyDescent="0.25">
      <c r="B56" s="26" t="s">
        <v>95</v>
      </c>
      <c r="C56" s="16" t="s">
        <v>94</v>
      </c>
    </row>
    <row r="57" spans="1:8" x14ac:dyDescent="0.25">
      <c r="B57" s="26" t="s">
        <v>93</v>
      </c>
      <c r="C57" s="16" t="s">
        <v>92</v>
      </c>
    </row>
    <row r="58" spans="1:8" x14ac:dyDescent="0.25">
      <c r="B58" s="16">
        <v>0</v>
      </c>
      <c r="C58" s="16" t="s">
        <v>91</v>
      </c>
    </row>
  </sheetData>
  <mergeCells count="40">
    <mergeCell ref="D32:G32"/>
    <mergeCell ref="D33:G33"/>
    <mergeCell ref="A51:H51"/>
    <mergeCell ref="A37:G37"/>
    <mergeCell ref="D38:G38"/>
    <mergeCell ref="A39:G39"/>
    <mergeCell ref="D40:G40"/>
    <mergeCell ref="D41:G41"/>
    <mergeCell ref="D43:G43"/>
    <mergeCell ref="D44:G44"/>
    <mergeCell ref="D42:G42"/>
    <mergeCell ref="D46:G46"/>
    <mergeCell ref="B48:H48"/>
    <mergeCell ref="D45:G45"/>
    <mergeCell ref="A40:A46"/>
    <mergeCell ref="A21:A25"/>
    <mergeCell ref="D21:G21"/>
    <mergeCell ref="D34:G34"/>
    <mergeCell ref="D35:G35"/>
    <mergeCell ref="A27:A36"/>
    <mergeCell ref="D22:G22"/>
    <mergeCell ref="D25:G25"/>
    <mergeCell ref="A26:G26"/>
    <mergeCell ref="D23:G23"/>
    <mergeCell ref="D24:G24"/>
    <mergeCell ref="D27:G27"/>
    <mergeCell ref="D36:G36"/>
    <mergeCell ref="D28:G28"/>
    <mergeCell ref="D29:G29"/>
    <mergeCell ref="D30:G30"/>
    <mergeCell ref="D31:G31"/>
    <mergeCell ref="A18:G18"/>
    <mergeCell ref="D19:G19"/>
    <mergeCell ref="A20:G20"/>
    <mergeCell ref="A2:H2"/>
    <mergeCell ref="A3:H4"/>
    <mergeCell ref="A10:H11"/>
    <mergeCell ref="A14:H14"/>
    <mergeCell ref="A17:C17"/>
    <mergeCell ref="D17:G17"/>
  </mergeCells>
  <phoneticPr fontId="5" type="noConversion"/>
  <pageMargins left="0.7" right="0.7" top="0.75" bottom="0.75" header="0.3" footer="0.3"/>
  <pageSetup paperSize="9" scale="4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25A27-85D1-B54A-B2B1-203C438B684B}">
  <dimension ref="B1:R259"/>
  <sheetViews>
    <sheetView tabSelected="1" workbookViewId="0">
      <selection activeCell="E7" sqref="E7"/>
    </sheetView>
    <sheetView tabSelected="1" workbookViewId="1">
      <selection activeCell="E14" sqref="E14"/>
    </sheetView>
  </sheetViews>
  <sheetFormatPr baseColWidth="10" defaultRowHeight="15.75" x14ac:dyDescent="0.25"/>
  <cols>
    <col min="1" max="1" width="3" customWidth="1"/>
    <col min="3" max="3" width="41" customWidth="1"/>
    <col min="4" max="4" width="27.5" customWidth="1"/>
    <col min="5" max="5" width="27.875" customWidth="1"/>
    <col min="6" max="6" width="15.5" customWidth="1"/>
    <col min="7" max="7" width="11.375" bestFit="1" customWidth="1"/>
    <col min="14" max="14" width="5.375" customWidth="1"/>
    <col min="15" max="15" width="23" customWidth="1"/>
    <col min="17" max="17" width="23.75" customWidth="1"/>
    <col min="18" max="18" width="5.375" customWidth="1"/>
  </cols>
  <sheetData>
    <row r="1" spans="2:18" ht="16.5" thickBot="1" x14ac:dyDescent="0.3"/>
    <row r="2" spans="2:18" x14ac:dyDescent="0.25">
      <c r="B2" s="12" t="s">
        <v>81</v>
      </c>
      <c r="C2" s="24"/>
      <c r="D2" s="24"/>
      <c r="E2" s="24"/>
      <c r="F2" s="24"/>
      <c r="G2" s="24"/>
      <c r="H2" s="24"/>
      <c r="I2" s="24"/>
      <c r="J2" s="24"/>
      <c r="K2" s="11"/>
      <c r="L2" s="11"/>
      <c r="M2" s="11"/>
      <c r="N2" s="74" t="s">
        <v>88</v>
      </c>
      <c r="O2" s="75"/>
      <c r="P2" s="75"/>
      <c r="Q2" s="75"/>
      <c r="R2" s="76"/>
    </row>
    <row r="3" spans="2:18" x14ac:dyDescent="0.25">
      <c r="B3" s="8"/>
      <c r="N3" s="8"/>
      <c r="R3" s="5"/>
    </row>
    <row r="4" spans="2:18" x14ac:dyDescent="0.25">
      <c r="B4" s="8" t="s">
        <v>0</v>
      </c>
      <c r="C4" s="16" t="s">
        <v>80</v>
      </c>
      <c r="D4" s="16" t="s">
        <v>16</v>
      </c>
      <c r="E4" s="16" t="s">
        <v>6</v>
      </c>
      <c r="F4" s="16" t="s">
        <v>11</v>
      </c>
      <c r="G4" s="16" t="s">
        <v>167</v>
      </c>
      <c r="H4" s="23" t="s">
        <v>2</v>
      </c>
      <c r="I4" s="16" t="s">
        <v>157</v>
      </c>
      <c r="J4" s="16" t="s">
        <v>2</v>
      </c>
      <c r="N4" s="8"/>
      <c r="O4" s="16" t="s">
        <v>89</v>
      </c>
      <c r="P4" s="16" t="s">
        <v>90</v>
      </c>
      <c r="Q4" s="16" t="s">
        <v>156</v>
      </c>
      <c r="R4" s="5"/>
    </row>
    <row r="5" spans="2:18" x14ac:dyDescent="0.25">
      <c r="B5" s="8"/>
      <c r="C5" s="10"/>
      <c r="D5" s="10"/>
      <c r="E5" s="10"/>
      <c r="F5" s="10"/>
      <c r="G5" s="22"/>
      <c r="H5" s="38"/>
      <c r="I5" s="1">
        <v>1</v>
      </c>
      <c r="J5" s="9">
        <f>+H5*I5</f>
        <v>0</v>
      </c>
      <c r="N5" s="8"/>
      <c r="O5" s="10"/>
      <c r="P5" s="10"/>
      <c r="Q5" s="1"/>
      <c r="R5" s="5"/>
    </row>
    <row r="6" spans="2:18" ht="16.5" thickBot="1" x14ac:dyDescent="0.3">
      <c r="B6" s="8"/>
      <c r="C6" s="10"/>
      <c r="D6" s="10"/>
      <c r="E6" s="10"/>
      <c r="F6" s="10"/>
      <c r="G6" s="22"/>
      <c r="H6" s="40"/>
      <c r="I6" s="1">
        <v>1</v>
      </c>
      <c r="J6" s="9">
        <f>+H6*I6</f>
        <v>0</v>
      </c>
      <c r="N6" s="8"/>
      <c r="O6" s="10"/>
      <c r="P6" s="10"/>
      <c r="Q6" s="1"/>
      <c r="R6" s="5"/>
    </row>
    <row r="7" spans="2:18" ht="16.5" thickBot="1" x14ac:dyDescent="0.3">
      <c r="B7" s="8"/>
      <c r="H7" s="39"/>
      <c r="J7" s="41"/>
      <c r="N7" s="8"/>
      <c r="R7" s="5"/>
    </row>
    <row r="8" spans="2:18" ht="16.5" thickBot="1" x14ac:dyDescent="0.3">
      <c r="B8" s="4"/>
      <c r="C8" s="3"/>
      <c r="D8" s="3"/>
      <c r="E8" s="3"/>
      <c r="F8" s="3"/>
      <c r="G8" s="3"/>
      <c r="H8" s="3"/>
      <c r="I8" s="3"/>
      <c r="J8" s="3"/>
      <c r="K8" s="3"/>
      <c r="L8" s="3"/>
      <c r="M8" s="3"/>
      <c r="N8" s="4"/>
      <c r="O8" s="3"/>
      <c r="P8" s="3"/>
      <c r="Q8" s="3"/>
      <c r="R8" s="2"/>
    </row>
    <row r="9" spans="2:18" ht="16.5" thickBot="1" x14ac:dyDescent="0.3"/>
    <row r="10" spans="2:18" x14ac:dyDescent="0.25">
      <c r="B10" s="12" t="s">
        <v>79</v>
      </c>
      <c r="C10" s="21"/>
      <c r="D10" s="21"/>
      <c r="E10" s="21"/>
      <c r="F10" s="21"/>
      <c r="G10" s="21"/>
      <c r="H10" s="21"/>
      <c r="I10" s="21"/>
      <c r="J10" s="21"/>
      <c r="K10" s="11"/>
      <c r="L10" s="11"/>
      <c r="M10" s="11"/>
      <c r="N10" s="74" t="s">
        <v>88</v>
      </c>
      <c r="O10" s="75"/>
      <c r="P10" s="75"/>
      <c r="Q10" s="75"/>
      <c r="R10" s="76"/>
    </row>
    <row r="11" spans="2:18" x14ac:dyDescent="0.25">
      <c r="B11" s="8"/>
      <c r="N11" s="8"/>
      <c r="R11" s="5"/>
    </row>
    <row r="12" spans="2:18" x14ac:dyDescent="0.25">
      <c r="B12" s="8" t="s">
        <v>78</v>
      </c>
      <c r="C12" t="s">
        <v>77</v>
      </c>
      <c r="N12" s="8"/>
      <c r="R12" s="5"/>
    </row>
    <row r="13" spans="2:18" x14ac:dyDescent="0.25">
      <c r="B13" s="8"/>
      <c r="C13" s="16" t="s">
        <v>74</v>
      </c>
      <c r="D13" s="16" t="s">
        <v>6</v>
      </c>
      <c r="E13" s="16" t="s">
        <v>1</v>
      </c>
      <c r="F13" s="16" t="s">
        <v>122</v>
      </c>
      <c r="G13" s="16" t="s">
        <v>73</v>
      </c>
      <c r="H13" s="16" t="s">
        <v>2</v>
      </c>
      <c r="I13" s="16" t="s">
        <v>157</v>
      </c>
      <c r="J13" s="16" t="s">
        <v>2</v>
      </c>
      <c r="N13" s="8"/>
      <c r="O13" s="16" t="s">
        <v>89</v>
      </c>
      <c r="P13" s="16" t="s">
        <v>90</v>
      </c>
      <c r="Q13" s="16" t="s">
        <v>156</v>
      </c>
      <c r="R13" s="5"/>
    </row>
    <row r="14" spans="2:18" x14ac:dyDescent="0.25">
      <c r="B14" s="8"/>
      <c r="C14" s="10"/>
      <c r="D14" s="10"/>
      <c r="E14" s="10"/>
      <c r="F14" s="10"/>
      <c r="G14" s="10"/>
      <c r="H14" s="42">
        <f>2.5*MIN(IF(C14&lt;&gt;"",(IF(G14&gt;=7,1.2,1))*F14/90,0),6)</f>
        <v>0</v>
      </c>
      <c r="I14" s="1">
        <v>1</v>
      </c>
      <c r="J14" s="9">
        <f>+H14*I14</f>
        <v>0</v>
      </c>
      <c r="N14" s="8"/>
      <c r="O14" s="10"/>
      <c r="P14" s="10"/>
      <c r="Q14" s="1"/>
      <c r="R14" s="5"/>
    </row>
    <row r="15" spans="2:18" x14ac:dyDescent="0.25">
      <c r="B15" s="8"/>
      <c r="C15" s="10"/>
      <c r="D15" s="10"/>
      <c r="E15" s="10"/>
      <c r="F15" s="10"/>
      <c r="G15" s="10"/>
      <c r="H15" s="42">
        <f t="shared" ref="H15:H21" si="0">2.5*MIN(IF(C15&lt;&gt;"",(IF(G15&gt;=7,1.2,1))*F15/90,0),6)</f>
        <v>0</v>
      </c>
      <c r="I15" s="1">
        <v>1</v>
      </c>
      <c r="J15" s="9">
        <f t="shared" ref="J15:J21" si="1">+H15*I15</f>
        <v>0</v>
      </c>
      <c r="N15" s="8"/>
      <c r="O15" s="10"/>
      <c r="P15" s="10"/>
      <c r="Q15" s="1"/>
      <c r="R15" s="5"/>
    </row>
    <row r="16" spans="2:18" x14ac:dyDescent="0.25">
      <c r="B16" s="8"/>
      <c r="C16" s="10"/>
      <c r="D16" s="10"/>
      <c r="E16" s="10"/>
      <c r="F16" s="10"/>
      <c r="G16" s="10"/>
      <c r="H16" s="42">
        <f t="shared" si="0"/>
        <v>0</v>
      </c>
      <c r="I16" s="1">
        <v>1</v>
      </c>
      <c r="J16" s="9">
        <f t="shared" si="1"/>
        <v>0</v>
      </c>
      <c r="N16" s="8"/>
      <c r="O16" s="10"/>
      <c r="P16" s="10"/>
      <c r="Q16" s="1"/>
      <c r="R16" s="5"/>
    </row>
    <row r="17" spans="2:18" x14ac:dyDescent="0.25">
      <c r="B17" s="8"/>
      <c r="C17" s="10"/>
      <c r="D17" s="10"/>
      <c r="E17" s="10"/>
      <c r="F17" s="10"/>
      <c r="G17" s="10"/>
      <c r="H17" s="42">
        <f t="shared" si="0"/>
        <v>0</v>
      </c>
      <c r="I17" s="1">
        <v>1</v>
      </c>
      <c r="J17" s="9">
        <f t="shared" si="1"/>
        <v>0</v>
      </c>
      <c r="N17" s="8"/>
      <c r="O17" s="10"/>
      <c r="P17" s="10"/>
      <c r="Q17" s="1"/>
      <c r="R17" s="5"/>
    </row>
    <row r="18" spans="2:18" x14ac:dyDescent="0.25">
      <c r="B18" s="8"/>
      <c r="C18" s="10"/>
      <c r="D18" s="10"/>
      <c r="E18" s="10"/>
      <c r="F18" s="10"/>
      <c r="G18" s="10"/>
      <c r="H18" s="42">
        <f t="shared" si="0"/>
        <v>0</v>
      </c>
      <c r="I18" s="1">
        <v>1</v>
      </c>
      <c r="J18" s="9">
        <f t="shared" si="1"/>
        <v>0</v>
      </c>
      <c r="N18" s="8"/>
      <c r="O18" s="10"/>
      <c r="P18" s="10"/>
      <c r="Q18" s="1"/>
      <c r="R18" s="5"/>
    </row>
    <row r="19" spans="2:18" x14ac:dyDescent="0.25">
      <c r="B19" s="8"/>
      <c r="C19" s="10"/>
      <c r="D19" s="10"/>
      <c r="E19" s="10"/>
      <c r="F19" s="10"/>
      <c r="G19" s="10"/>
      <c r="H19" s="42">
        <f t="shared" si="0"/>
        <v>0</v>
      </c>
      <c r="I19" s="1">
        <v>1</v>
      </c>
      <c r="J19" s="9">
        <f t="shared" si="1"/>
        <v>0</v>
      </c>
      <c r="N19" s="8"/>
      <c r="O19" s="10"/>
      <c r="P19" s="10"/>
      <c r="Q19" s="1"/>
      <c r="R19" s="5"/>
    </row>
    <row r="20" spans="2:18" x14ac:dyDescent="0.25">
      <c r="B20" s="8"/>
      <c r="C20" s="10"/>
      <c r="D20" s="10"/>
      <c r="E20" s="10"/>
      <c r="F20" s="10"/>
      <c r="G20" s="10"/>
      <c r="H20" s="42">
        <f t="shared" si="0"/>
        <v>0</v>
      </c>
      <c r="I20" s="1">
        <v>1</v>
      </c>
      <c r="J20" s="9">
        <f t="shared" si="1"/>
        <v>0</v>
      </c>
      <c r="N20" s="8"/>
      <c r="O20" s="10"/>
      <c r="P20" s="10"/>
      <c r="Q20" s="1"/>
      <c r="R20" s="5"/>
    </row>
    <row r="21" spans="2:18" ht="16.5" thickBot="1" x14ac:dyDescent="0.3">
      <c r="B21" s="8"/>
      <c r="C21" s="10"/>
      <c r="D21" s="10"/>
      <c r="E21" s="10"/>
      <c r="F21" s="10"/>
      <c r="G21" s="10"/>
      <c r="H21" s="43">
        <f t="shared" si="0"/>
        <v>0</v>
      </c>
      <c r="I21" s="1">
        <v>1</v>
      </c>
      <c r="J21" s="20">
        <f t="shared" si="1"/>
        <v>0</v>
      </c>
      <c r="N21" s="8"/>
      <c r="O21" s="10"/>
      <c r="P21" s="10"/>
      <c r="Q21" s="1"/>
      <c r="R21" s="5"/>
    </row>
    <row r="22" spans="2:18" ht="16.5" thickBot="1" x14ac:dyDescent="0.3">
      <c r="B22" s="8"/>
      <c r="H22" s="42">
        <f>MIN(SUM(H14:H21),15)</f>
        <v>0</v>
      </c>
      <c r="I22" s="7" t="s">
        <v>76</v>
      </c>
      <c r="J22" s="36">
        <f>MIN(SUM(J14:J21),15)</f>
        <v>0</v>
      </c>
      <c r="N22" s="8"/>
      <c r="R22" s="5"/>
    </row>
    <row r="23" spans="2:18" x14ac:dyDescent="0.25">
      <c r="B23" s="8"/>
      <c r="N23" s="8"/>
      <c r="R23" s="5"/>
    </row>
    <row r="24" spans="2:18" x14ac:dyDescent="0.25">
      <c r="B24" s="8" t="s">
        <v>75</v>
      </c>
      <c r="C24" t="s">
        <v>123</v>
      </c>
      <c r="N24" s="8"/>
      <c r="R24" s="5"/>
    </row>
    <row r="25" spans="2:18" x14ac:dyDescent="0.25">
      <c r="B25" s="8"/>
      <c r="C25" s="16" t="s">
        <v>124</v>
      </c>
      <c r="D25" s="16" t="s">
        <v>125</v>
      </c>
      <c r="E25" s="16" t="s">
        <v>126</v>
      </c>
      <c r="F25" s="16" t="s">
        <v>2</v>
      </c>
      <c r="G25" s="16" t="s">
        <v>157</v>
      </c>
      <c r="H25" s="16" t="s">
        <v>2</v>
      </c>
      <c r="N25" s="8"/>
      <c r="O25" s="16" t="s">
        <v>89</v>
      </c>
      <c r="P25" s="16" t="s">
        <v>90</v>
      </c>
      <c r="Q25" s="16" t="s">
        <v>156</v>
      </c>
      <c r="R25" s="5"/>
    </row>
    <row r="26" spans="2:18" x14ac:dyDescent="0.25">
      <c r="B26" s="8"/>
      <c r="C26" s="10"/>
      <c r="D26" s="10"/>
      <c r="E26" s="10"/>
      <c r="F26" s="9">
        <f>2.5*IF(C26&lt;&gt;"",0.5/E26,0)</f>
        <v>0</v>
      </c>
      <c r="G26" s="1">
        <v>1</v>
      </c>
      <c r="H26" s="9">
        <f>+F26*G26</f>
        <v>0</v>
      </c>
      <c r="N26" s="8"/>
      <c r="O26" s="10"/>
      <c r="P26" s="10"/>
      <c r="Q26" s="1"/>
      <c r="R26" s="5"/>
    </row>
    <row r="27" spans="2:18" x14ac:dyDescent="0.25">
      <c r="B27" s="8"/>
      <c r="C27" s="10"/>
      <c r="D27" s="10"/>
      <c r="E27" s="10"/>
      <c r="F27" s="9">
        <f t="shared" ref="F27:F33" si="2">2.5*IF(C27&lt;&gt;"",0.5/E27,0)</f>
        <v>0</v>
      </c>
      <c r="G27" s="1">
        <v>1</v>
      </c>
      <c r="H27" s="9">
        <f t="shared" ref="H27:H33" si="3">+F27*G27</f>
        <v>0</v>
      </c>
      <c r="N27" s="8"/>
      <c r="O27" s="10"/>
      <c r="P27" s="10"/>
      <c r="Q27" s="1"/>
      <c r="R27" s="5"/>
    </row>
    <row r="28" spans="2:18" x14ac:dyDescent="0.25">
      <c r="B28" s="8"/>
      <c r="C28" s="10"/>
      <c r="D28" s="10"/>
      <c r="E28" s="10"/>
      <c r="F28" s="9">
        <f t="shared" si="2"/>
        <v>0</v>
      </c>
      <c r="G28" s="1">
        <v>1</v>
      </c>
      <c r="H28" s="9">
        <f t="shared" si="3"/>
        <v>0</v>
      </c>
      <c r="N28" s="8"/>
      <c r="O28" s="10"/>
      <c r="P28" s="10"/>
      <c r="Q28" s="1"/>
      <c r="R28" s="5"/>
    </row>
    <row r="29" spans="2:18" x14ac:dyDescent="0.25">
      <c r="B29" s="8"/>
      <c r="C29" s="10"/>
      <c r="D29" s="10"/>
      <c r="E29" s="10"/>
      <c r="F29" s="9">
        <f t="shared" si="2"/>
        <v>0</v>
      </c>
      <c r="G29" s="1">
        <v>1</v>
      </c>
      <c r="H29" s="9">
        <f t="shared" si="3"/>
        <v>0</v>
      </c>
      <c r="N29" s="8"/>
      <c r="O29" s="10"/>
      <c r="P29" s="10"/>
      <c r="Q29" s="1"/>
      <c r="R29" s="5"/>
    </row>
    <row r="30" spans="2:18" x14ac:dyDescent="0.25">
      <c r="B30" s="8"/>
      <c r="C30" s="10"/>
      <c r="D30" s="10"/>
      <c r="E30" s="10"/>
      <c r="F30" s="9">
        <f t="shared" si="2"/>
        <v>0</v>
      </c>
      <c r="G30" s="1">
        <v>1</v>
      </c>
      <c r="H30" s="9">
        <f t="shared" si="3"/>
        <v>0</v>
      </c>
      <c r="N30" s="8"/>
      <c r="O30" s="10"/>
      <c r="P30" s="10"/>
      <c r="Q30" s="1"/>
      <c r="R30" s="5"/>
    </row>
    <row r="31" spans="2:18" x14ac:dyDescent="0.25">
      <c r="B31" s="8"/>
      <c r="C31" s="10"/>
      <c r="D31" s="10"/>
      <c r="E31" s="10"/>
      <c r="F31" s="9">
        <f t="shared" si="2"/>
        <v>0</v>
      </c>
      <c r="G31" s="1">
        <v>1</v>
      </c>
      <c r="H31" s="9">
        <f t="shared" si="3"/>
        <v>0</v>
      </c>
      <c r="N31" s="8"/>
      <c r="O31" s="10"/>
      <c r="P31" s="10"/>
      <c r="Q31" s="1"/>
      <c r="R31" s="5"/>
    </row>
    <row r="32" spans="2:18" x14ac:dyDescent="0.25">
      <c r="B32" s="8"/>
      <c r="C32" s="10"/>
      <c r="D32" s="10"/>
      <c r="E32" s="10"/>
      <c r="F32" s="9">
        <f t="shared" si="2"/>
        <v>0</v>
      </c>
      <c r="G32" s="1">
        <v>1</v>
      </c>
      <c r="H32" s="9">
        <f t="shared" si="3"/>
        <v>0</v>
      </c>
      <c r="N32" s="8"/>
      <c r="O32" s="10"/>
      <c r="P32" s="10"/>
      <c r="Q32" s="1"/>
      <c r="R32" s="5"/>
    </row>
    <row r="33" spans="2:18" ht="16.5" thickBot="1" x14ac:dyDescent="0.3">
      <c r="B33" s="8"/>
      <c r="C33" s="10"/>
      <c r="D33" s="10"/>
      <c r="E33" s="10"/>
      <c r="F33" s="20">
        <f t="shared" si="2"/>
        <v>0</v>
      </c>
      <c r="G33" s="1">
        <v>1</v>
      </c>
      <c r="H33" s="9">
        <f t="shared" si="3"/>
        <v>0</v>
      </c>
      <c r="N33" s="8"/>
      <c r="O33" s="10"/>
      <c r="P33" s="10"/>
      <c r="Q33" s="1"/>
      <c r="R33" s="5"/>
    </row>
    <row r="34" spans="2:18" ht="16.5" thickBot="1" x14ac:dyDescent="0.3">
      <c r="B34" s="8"/>
      <c r="F34" s="9">
        <f>MIN(SUM(F26:F33),5)</f>
        <v>0</v>
      </c>
      <c r="G34" s="7" t="s">
        <v>72</v>
      </c>
      <c r="H34" s="6">
        <f>+MIN(SUM(H26:H33),5)</f>
        <v>0</v>
      </c>
      <c r="N34" s="8"/>
      <c r="R34" s="5"/>
    </row>
    <row r="35" spans="2:18" x14ac:dyDescent="0.25">
      <c r="B35" s="8"/>
      <c r="N35" s="8"/>
      <c r="R35" s="5"/>
    </row>
    <row r="36" spans="2:18" x14ac:dyDescent="0.25">
      <c r="B36" s="8" t="s">
        <v>71</v>
      </c>
      <c r="C36" t="s">
        <v>70</v>
      </c>
      <c r="N36" s="8"/>
      <c r="R36" s="5"/>
    </row>
    <row r="37" spans="2:18" x14ac:dyDescent="0.25">
      <c r="B37" s="8"/>
      <c r="C37" s="16" t="s">
        <v>41</v>
      </c>
      <c r="D37" s="16" t="s">
        <v>46</v>
      </c>
      <c r="E37" s="16" t="s">
        <v>45</v>
      </c>
      <c r="F37" s="16" t="s">
        <v>54</v>
      </c>
      <c r="G37" s="16" t="s">
        <v>53</v>
      </c>
      <c r="H37" s="16" t="s">
        <v>2</v>
      </c>
      <c r="I37" s="16" t="s">
        <v>157</v>
      </c>
      <c r="J37" s="16" t="s">
        <v>2</v>
      </c>
      <c r="N37" s="8"/>
      <c r="O37" s="16" t="s">
        <v>89</v>
      </c>
      <c r="P37" s="16" t="s">
        <v>90</v>
      </c>
      <c r="Q37" s="16" t="s">
        <v>156</v>
      </c>
      <c r="R37" s="5"/>
    </row>
    <row r="38" spans="2:18" x14ac:dyDescent="0.25">
      <c r="B38" s="8"/>
      <c r="C38" s="10"/>
      <c r="D38" s="10"/>
      <c r="E38" s="9">
        <f>IF(D38="",0,IF(ISERROR(SEARCH(";",D38)),1,1+LEN(D38)-LEN(SUBSTITUTE(D38,";",""))))</f>
        <v>0</v>
      </c>
      <c r="F38" s="10"/>
      <c r="G38" s="10"/>
      <c r="H38" s="9">
        <f>2.5*IF(C38&lt;&gt;"",IF(G38="",1,2)*(IF(E38&lt;=4,1,IF(E38=5,0.8,IF(E38=6,0.6,0.5)))),0)</f>
        <v>0</v>
      </c>
      <c r="I38" s="1">
        <v>1</v>
      </c>
      <c r="J38" s="9">
        <f>+H38*I38</f>
        <v>0</v>
      </c>
      <c r="N38" s="8"/>
      <c r="O38" s="10"/>
      <c r="P38" s="10"/>
      <c r="Q38" s="1"/>
      <c r="R38" s="5"/>
    </row>
    <row r="39" spans="2:18" x14ac:dyDescent="0.25">
      <c r="B39" s="8"/>
      <c r="C39" s="10"/>
      <c r="D39" s="10"/>
      <c r="E39" s="9">
        <f>IF(D39="",0,IF(ISERROR(SEARCH(";",D39)),1,1+LEN(D39)-LEN(SUBSTITUTE(D39,";",""))))</f>
        <v>0</v>
      </c>
      <c r="F39" s="10"/>
      <c r="G39" s="10"/>
      <c r="H39" s="9">
        <f t="shared" ref="H39:H42" si="4">2.5*IF(C39&lt;&gt;"",IF(G39="",1,2)*(IF(E39&lt;=4,1,IF(E39=5,0.8,IF(E39=6,0.6,0.5)))),0)</f>
        <v>0</v>
      </c>
      <c r="I39" s="1">
        <v>1</v>
      </c>
      <c r="J39" s="9">
        <f t="shared" ref="J39:J42" si="5">+H39*I39</f>
        <v>0</v>
      </c>
      <c r="N39" s="8"/>
      <c r="O39" s="10"/>
      <c r="P39" s="10"/>
      <c r="Q39" s="1"/>
      <c r="R39" s="5"/>
    </row>
    <row r="40" spans="2:18" x14ac:dyDescent="0.25">
      <c r="B40" s="8"/>
      <c r="C40" s="10"/>
      <c r="D40" s="10"/>
      <c r="E40" s="9">
        <f>IF(D40="",0,IF(ISERROR(SEARCH(";",D40)),1,1+LEN(D40)-LEN(SUBSTITUTE(D40,";",""))))</f>
        <v>0</v>
      </c>
      <c r="F40" s="10"/>
      <c r="G40" s="10"/>
      <c r="H40" s="9">
        <f t="shared" si="4"/>
        <v>0</v>
      </c>
      <c r="I40" s="1">
        <v>1</v>
      </c>
      <c r="J40" s="9">
        <f t="shared" si="5"/>
        <v>0</v>
      </c>
      <c r="N40" s="8"/>
      <c r="O40" s="10"/>
      <c r="P40" s="10"/>
      <c r="Q40" s="1"/>
      <c r="R40" s="5"/>
    </row>
    <row r="41" spans="2:18" x14ac:dyDescent="0.25">
      <c r="B41" s="8"/>
      <c r="C41" s="10"/>
      <c r="D41" s="10"/>
      <c r="E41" s="9">
        <f>IF(D41="",0,IF(ISERROR(SEARCH(";",D41)),1,1+LEN(D41)-LEN(SUBSTITUTE(D41,";",""))))</f>
        <v>0</v>
      </c>
      <c r="F41" s="10"/>
      <c r="G41" s="10"/>
      <c r="H41" s="9">
        <f t="shared" si="4"/>
        <v>0</v>
      </c>
      <c r="I41" s="1">
        <v>1</v>
      </c>
      <c r="J41" s="9">
        <f t="shared" si="5"/>
        <v>0</v>
      </c>
      <c r="N41" s="8"/>
      <c r="O41" s="10"/>
      <c r="P41" s="10"/>
      <c r="Q41" s="1"/>
      <c r="R41" s="5"/>
    </row>
    <row r="42" spans="2:18" x14ac:dyDescent="0.25">
      <c r="B42" s="8"/>
      <c r="C42" s="10"/>
      <c r="D42" s="10"/>
      <c r="E42" s="9">
        <f>IF(D42="",0,IF(ISERROR(SEARCH(";",D42)),1,1+LEN(D42)-LEN(SUBSTITUTE(D42,";",""))))</f>
        <v>0</v>
      </c>
      <c r="F42" s="10"/>
      <c r="G42" s="10"/>
      <c r="H42" s="9">
        <f t="shared" si="4"/>
        <v>0</v>
      </c>
      <c r="I42" s="1">
        <v>1</v>
      </c>
      <c r="J42" s="9">
        <f t="shared" si="5"/>
        <v>0</v>
      </c>
      <c r="N42" s="8"/>
      <c r="O42" s="10"/>
      <c r="P42" s="10"/>
      <c r="Q42" s="1"/>
      <c r="R42" s="5"/>
    </row>
    <row r="43" spans="2:18" x14ac:dyDescent="0.25">
      <c r="B43" s="8"/>
      <c r="N43" s="8"/>
      <c r="R43" s="5"/>
    </row>
    <row r="44" spans="2:18" x14ac:dyDescent="0.25">
      <c r="B44" s="8" t="s">
        <v>69</v>
      </c>
      <c r="C44" t="s">
        <v>68</v>
      </c>
      <c r="N44" s="8"/>
      <c r="R44" s="5"/>
    </row>
    <row r="45" spans="2:18" x14ac:dyDescent="0.25">
      <c r="B45" s="8"/>
      <c r="C45" s="16" t="s">
        <v>41</v>
      </c>
      <c r="D45" s="16" t="s">
        <v>46</v>
      </c>
      <c r="E45" s="16" t="s">
        <v>45</v>
      </c>
      <c r="F45" s="16" t="s">
        <v>56</v>
      </c>
      <c r="G45" s="16" t="s">
        <v>16</v>
      </c>
      <c r="H45" s="16" t="s">
        <v>2</v>
      </c>
      <c r="I45" s="16" t="s">
        <v>157</v>
      </c>
      <c r="J45" s="16" t="s">
        <v>2</v>
      </c>
      <c r="N45" s="8"/>
      <c r="O45" s="16" t="s">
        <v>89</v>
      </c>
      <c r="P45" s="16" t="s">
        <v>90</v>
      </c>
      <c r="Q45" s="16" t="s">
        <v>156</v>
      </c>
      <c r="R45" s="5"/>
    </row>
    <row r="46" spans="2:18" x14ac:dyDescent="0.25">
      <c r="B46" s="8"/>
      <c r="C46" s="10"/>
      <c r="D46" s="10"/>
      <c r="E46" s="9">
        <f>IF(D46="",0,IF(ISERROR(SEARCH(";",D46)),1,1+LEN(D46)-LEN(SUBSTITUTE(D46,";",""))))</f>
        <v>0</v>
      </c>
      <c r="F46" s="10"/>
      <c r="G46" s="10"/>
      <c r="H46" s="9">
        <f>2.5*IF(C46&lt;&gt;"",IF(G46="Internacional",2,1)*(IF(E46&lt;=4,1,IF(E46=5,0.8,IF(E46=6,0.6,0.5)))),0)</f>
        <v>0</v>
      </c>
      <c r="I46" s="1">
        <v>1</v>
      </c>
      <c r="J46" s="9">
        <f>+H46*I46</f>
        <v>0</v>
      </c>
      <c r="N46" s="8"/>
      <c r="O46" s="10"/>
      <c r="P46" s="10"/>
      <c r="Q46" s="1"/>
      <c r="R46" s="5"/>
    </row>
    <row r="47" spans="2:18" x14ac:dyDescent="0.25">
      <c r="B47" s="8"/>
      <c r="C47" s="10"/>
      <c r="D47" s="10"/>
      <c r="E47" s="9">
        <f>IF(D47="",0,IF(ISERROR(SEARCH(";",D47)),1,1+LEN(D47)-LEN(SUBSTITUTE(D47,";",""))))</f>
        <v>0</v>
      </c>
      <c r="F47" s="10"/>
      <c r="G47" s="10"/>
      <c r="H47" s="9">
        <f t="shared" ref="H47:H50" si="6">2.5*IF(C47&lt;&gt;"",IF(G47="Internacional",2,1)*(IF(E47&lt;=4,1,IF(E47=5,0.8,IF(E47=6,0.6,0.5)))),0)</f>
        <v>0</v>
      </c>
      <c r="I47" s="1">
        <v>1</v>
      </c>
      <c r="J47" s="9">
        <f t="shared" ref="J47:J50" si="7">+H47*I47</f>
        <v>0</v>
      </c>
      <c r="N47" s="8"/>
      <c r="O47" s="10"/>
      <c r="P47" s="10"/>
      <c r="Q47" s="1"/>
      <c r="R47" s="5"/>
    </row>
    <row r="48" spans="2:18" x14ac:dyDescent="0.25">
      <c r="B48" s="8"/>
      <c r="C48" s="10"/>
      <c r="D48" s="10"/>
      <c r="E48" s="9">
        <f>IF(D48="",0,IF(ISERROR(SEARCH(";",D48)),1,1+LEN(D48)-LEN(SUBSTITUTE(D48,";",""))))</f>
        <v>0</v>
      </c>
      <c r="F48" s="10"/>
      <c r="G48" s="10"/>
      <c r="H48" s="9">
        <f t="shared" si="6"/>
        <v>0</v>
      </c>
      <c r="I48" s="1">
        <v>1</v>
      </c>
      <c r="J48" s="9">
        <f t="shared" si="7"/>
        <v>0</v>
      </c>
      <c r="N48" s="8"/>
      <c r="O48" s="10"/>
      <c r="P48" s="10"/>
      <c r="Q48" s="1"/>
      <c r="R48" s="5"/>
    </row>
    <row r="49" spans="2:18" x14ac:dyDescent="0.25">
      <c r="B49" s="8"/>
      <c r="C49" s="10"/>
      <c r="D49" s="10"/>
      <c r="E49" s="9">
        <f>IF(D49="",0,IF(ISERROR(SEARCH(";",D49)),1,1+LEN(D49)-LEN(SUBSTITUTE(D49,";",""))))</f>
        <v>0</v>
      </c>
      <c r="F49" s="10"/>
      <c r="G49" s="10"/>
      <c r="H49" s="9">
        <f>2.5*IF(C49&lt;&gt;"",IF(G49="Internacional",2,1)*(IF(E49&lt;=4,1,IF(E49=5,0.8,IF(E49=6,0.6,0.5)))),0)</f>
        <v>0</v>
      </c>
      <c r="I49" s="1">
        <v>1</v>
      </c>
      <c r="J49" s="9">
        <f t="shared" si="7"/>
        <v>0</v>
      </c>
      <c r="N49" s="8"/>
      <c r="O49" s="10"/>
      <c r="P49" s="10"/>
      <c r="Q49" s="1"/>
      <c r="R49" s="5"/>
    </row>
    <row r="50" spans="2:18" x14ac:dyDescent="0.25">
      <c r="B50" s="8"/>
      <c r="C50" s="10"/>
      <c r="D50" s="10"/>
      <c r="E50" s="9">
        <f>IF(D50="",0,IF(ISERROR(SEARCH(";",D50)),1,1+LEN(D50)-LEN(SUBSTITUTE(D50,";",""))))</f>
        <v>0</v>
      </c>
      <c r="F50" s="10"/>
      <c r="G50" s="10"/>
      <c r="H50" s="9">
        <f t="shared" si="6"/>
        <v>0</v>
      </c>
      <c r="I50" s="1">
        <v>1</v>
      </c>
      <c r="J50" s="9">
        <f t="shared" si="7"/>
        <v>0</v>
      </c>
      <c r="N50" s="8"/>
      <c r="O50" s="10"/>
      <c r="P50" s="10"/>
      <c r="Q50" s="1"/>
      <c r="R50" s="5"/>
    </row>
    <row r="51" spans="2:18" x14ac:dyDescent="0.25">
      <c r="B51" s="8"/>
      <c r="N51" s="8"/>
      <c r="R51" s="5"/>
    </row>
    <row r="52" spans="2:18" x14ac:dyDescent="0.25">
      <c r="B52" s="8" t="s">
        <v>129</v>
      </c>
      <c r="C52" t="s">
        <v>65</v>
      </c>
      <c r="N52" s="8"/>
      <c r="R52" s="5"/>
    </row>
    <row r="53" spans="2:18" x14ac:dyDescent="0.25">
      <c r="B53" s="8"/>
      <c r="C53" s="16" t="s">
        <v>41</v>
      </c>
      <c r="D53" s="16" t="s">
        <v>46</v>
      </c>
      <c r="E53" s="16" t="s">
        <v>45</v>
      </c>
      <c r="F53" s="16" t="s">
        <v>48</v>
      </c>
      <c r="G53" s="16" t="s">
        <v>11</v>
      </c>
      <c r="H53" s="16" t="s">
        <v>16</v>
      </c>
      <c r="I53" s="16" t="s">
        <v>2</v>
      </c>
      <c r="J53" s="16" t="s">
        <v>157</v>
      </c>
      <c r="K53" s="16" t="s">
        <v>2</v>
      </c>
      <c r="N53" s="8"/>
      <c r="O53" s="16" t="s">
        <v>89</v>
      </c>
      <c r="P53" s="16" t="s">
        <v>90</v>
      </c>
      <c r="Q53" s="16" t="s">
        <v>156</v>
      </c>
      <c r="R53" s="5"/>
    </row>
    <row r="54" spans="2:18" x14ac:dyDescent="0.25">
      <c r="B54" s="8"/>
      <c r="C54" s="10"/>
      <c r="D54" s="10"/>
      <c r="E54" s="9">
        <f>IF(D54="",0,IF(ISERROR(SEARCH(";",D54)),1,1+LEN(D54)-LEN(SUBSTITUTE(D54,";",""))))</f>
        <v>0</v>
      </c>
      <c r="F54" s="10"/>
      <c r="G54" s="15"/>
      <c r="H54" s="10"/>
      <c r="I54" s="9">
        <f>2.5*IF(C54&lt;&gt;"",IF(H54="Internacional",1,0.25)*(IF(E54&lt;=4,1,IF(E54=5,0.8,IF(E54=6,0.6,0.5)))),0)</f>
        <v>0</v>
      </c>
      <c r="J54" s="1">
        <v>1</v>
      </c>
      <c r="K54" s="9">
        <f>+I54*J54</f>
        <v>0</v>
      </c>
      <c r="N54" s="8"/>
      <c r="O54" s="10"/>
      <c r="P54" s="10"/>
      <c r="Q54" s="1"/>
      <c r="R54" s="5"/>
    </row>
    <row r="55" spans="2:18" x14ac:dyDescent="0.25">
      <c r="B55" s="8"/>
      <c r="C55" s="10"/>
      <c r="D55" s="10"/>
      <c r="E55" s="9">
        <f>IF(D55="",0,IF(ISERROR(SEARCH(";",D55)),1,1+LEN(D55)-LEN(SUBSTITUTE(D55,";",""))))</f>
        <v>0</v>
      </c>
      <c r="F55" s="10"/>
      <c r="G55" s="15"/>
      <c r="H55" s="10"/>
      <c r="I55" s="9">
        <f t="shared" ref="I55:I58" si="8">2.5*IF(C55&lt;&gt;"",IF(H55="Internacional",1,0.25)*(IF(E55&lt;=4,1,IF(E55=5,0.8,IF(E55=6,0.6,0.5)))),0)</f>
        <v>0</v>
      </c>
      <c r="J55" s="1">
        <v>1</v>
      </c>
      <c r="K55" s="9">
        <f t="shared" ref="K55:K58" si="9">+I55*J55</f>
        <v>0</v>
      </c>
      <c r="N55" s="8"/>
      <c r="O55" s="10"/>
      <c r="P55" s="10"/>
      <c r="Q55" s="1"/>
      <c r="R55" s="5"/>
    </row>
    <row r="56" spans="2:18" x14ac:dyDescent="0.25">
      <c r="B56" s="8"/>
      <c r="C56" s="10"/>
      <c r="D56" s="10"/>
      <c r="E56" s="9">
        <f>IF(D56="",0,IF(ISERROR(SEARCH(";",D56)),1,1+LEN(D56)-LEN(SUBSTITUTE(D56,";",""))))</f>
        <v>0</v>
      </c>
      <c r="F56" s="10"/>
      <c r="G56" s="15"/>
      <c r="H56" s="10"/>
      <c r="I56" s="9">
        <f t="shared" si="8"/>
        <v>0</v>
      </c>
      <c r="J56" s="1">
        <v>1</v>
      </c>
      <c r="K56" s="9">
        <f t="shared" si="9"/>
        <v>0</v>
      </c>
      <c r="N56" s="8"/>
      <c r="O56" s="10"/>
      <c r="P56" s="10"/>
      <c r="Q56" s="1"/>
      <c r="R56" s="5"/>
    </row>
    <row r="57" spans="2:18" x14ac:dyDescent="0.25">
      <c r="B57" s="8"/>
      <c r="C57" s="10"/>
      <c r="D57" s="10"/>
      <c r="E57" s="9">
        <f>IF(D57="",0,IF(ISERROR(SEARCH(";",D57)),1,1+LEN(D57)-LEN(SUBSTITUTE(D57,";",""))))</f>
        <v>0</v>
      </c>
      <c r="F57" s="10"/>
      <c r="G57" s="15"/>
      <c r="H57" s="10"/>
      <c r="I57" s="9">
        <f t="shared" si="8"/>
        <v>0</v>
      </c>
      <c r="J57" s="1">
        <v>1</v>
      </c>
      <c r="K57" s="9">
        <f t="shared" si="9"/>
        <v>0</v>
      </c>
      <c r="N57" s="8"/>
      <c r="O57" s="10"/>
      <c r="P57" s="10"/>
      <c r="Q57" s="1"/>
      <c r="R57" s="5"/>
    </row>
    <row r="58" spans="2:18" x14ac:dyDescent="0.25">
      <c r="B58" s="8"/>
      <c r="C58" s="10"/>
      <c r="D58" s="10"/>
      <c r="E58" s="9">
        <f>IF(D58="",0,IF(ISERROR(SEARCH(";",D58)),1,1+LEN(D58)-LEN(SUBSTITUTE(D58,";",""))))</f>
        <v>0</v>
      </c>
      <c r="F58" s="10"/>
      <c r="G58" s="15"/>
      <c r="H58" s="10"/>
      <c r="I58" s="9">
        <f t="shared" si="8"/>
        <v>0</v>
      </c>
      <c r="J58" s="1">
        <v>1</v>
      </c>
      <c r="K58" s="9">
        <f t="shared" si="9"/>
        <v>0</v>
      </c>
      <c r="N58" s="8"/>
      <c r="R58" s="5"/>
    </row>
    <row r="59" spans="2:18" ht="16.5" thickBot="1" x14ac:dyDescent="0.3">
      <c r="B59" s="8"/>
      <c r="N59" s="8"/>
      <c r="R59" s="5"/>
    </row>
    <row r="60" spans="2:18" ht="16.5" thickBot="1" x14ac:dyDescent="0.3">
      <c r="B60" s="8"/>
      <c r="I60" s="9">
        <f>+MIN(SUM(I54:I58,H46:H50,H38:H42),7.5)</f>
        <v>0</v>
      </c>
      <c r="J60" s="7" t="s">
        <v>67</v>
      </c>
      <c r="K60" s="6">
        <f>+MIN(SUM(K54:K58,J46:J50,J38:J42),7.5)</f>
        <v>0</v>
      </c>
      <c r="N60" s="8"/>
      <c r="R60" s="5"/>
    </row>
    <row r="61" spans="2:18" x14ac:dyDescent="0.25">
      <c r="B61" s="8"/>
      <c r="N61" s="8"/>
      <c r="R61" s="5"/>
    </row>
    <row r="62" spans="2:18" x14ac:dyDescent="0.25">
      <c r="B62" s="8" t="s">
        <v>66</v>
      </c>
      <c r="C62" t="s">
        <v>63</v>
      </c>
      <c r="N62" s="8"/>
      <c r="R62" s="5"/>
    </row>
    <row r="63" spans="2:18" x14ac:dyDescent="0.25">
      <c r="B63" s="8"/>
      <c r="C63" s="16" t="s">
        <v>41</v>
      </c>
      <c r="D63" s="16" t="s">
        <v>62</v>
      </c>
      <c r="E63" s="16" t="s">
        <v>36</v>
      </c>
      <c r="F63" s="16" t="s">
        <v>1</v>
      </c>
      <c r="G63" s="16" t="s">
        <v>6</v>
      </c>
      <c r="H63" s="16" t="s">
        <v>2</v>
      </c>
      <c r="I63" s="16" t="s">
        <v>157</v>
      </c>
      <c r="J63" s="16" t="s">
        <v>2</v>
      </c>
      <c r="N63" s="8"/>
      <c r="O63" s="16" t="s">
        <v>89</v>
      </c>
      <c r="P63" s="16" t="s">
        <v>90</v>
      </c>
      <c r="Q63" s="16" t="s">
        <v>156</v>
      </c>
      <c r="R63" s="5"/>
    </row>
    <row r="64" spans="2:18" x14ac:dyDescent="0.25">
      <c r="B64" s="8"/>
      <c r="C64" s="10"/>
      <c r="D64" s="10"/>
      <c r="E64" s="9">
        <f>IF(D64="",0,IF(ISERROR(SEARCH(";",D64)),1,1+LEN(D64)-LEN(SUBSTITUTE(D64,";",""))))</f>
        <v>0</v>
      </c>
      <c r="F64" s="10"/>
      <c r="G64" s="10"/>
      <c r="H64" s="1"/>
      <c r="I64" s="1">
        <v>1</v>
      </c>
      <c r="J64" s="9">
        <f>+H64*I64</f>
        <v>0</v>
      </c>
      <c r="N64" s="8"/>
      <c r="O64" s="10"/>
      <c r="P64" s="10"/>
      <c r="Q64" s="1"/>
      <c r="R64" s="5"/>
    </row>
    <row r="65" spans="2:18" x14ac:dyDescent="0.25">
      <c r="B65" s="8"/>
      <c r="C65" s="10"/>
      <c r="D65" s="10"/>
      <c r="E65" s="9">
        <f>IF(D65="",0,IF(ISERROR(SEARCH(";",D65)),1,1+LEN(D65)-LEN(SUBSTITUTE(D65,";",""))))</f>
        <v>0</v>
      </c>
      <c r="F65" s="10"/>
      <c r="G65" s="10"/>
      <c r="H65" s="1"/>
      <c r="I65" s="1">
        <v>1</v>
      </c>
      <c r="J65" s="9">
        <f t="shared" ref="J65:J68" si="10">+H65*I65</f>
        <v>0</v>
      </c>
      <c r="N65" s="8"/>
      <c r="O65" s="10"/>
      <c r="P65" s="10"/>
      <c r="Q65" s="1"/>
      <c r="R65" s="5"/>
    </row>
    <row r="66" spans="2:18" x14ac:dyDescent="0.25">
      <c r="B66" s="8"/>
      <c r="C66" s="10"/>
      <c r="D66" s="10"/>
      <c r="E66" s="9">
        <f>IF(D66="",0,IF(ISERROR(SEARCH(";",D66)),1,1+LEN(D66)-LEN(SUBSTITUTE(D66,";",""))))</f>
        <v>0</v>
      </c>
      <c r="F66" s="10"/>
      <c r="G66" s="10"/>
      <c r="H66" s="1"/>
      <c r="I66" s="1">
        <v>1</v>
      </c>
      <c r="J66" s="9">
        <f t="shared" si="10"/>
        <v>0</v>
      </c>
      <c r="N66" s="8"/>
      <c r="O66" s="10"/>
      <c r="P66" s="10"/>
      <c r="Q66" s="1"/>
      <c r="R66" s="5"/>
    </row>
    <row r="67" spans="2:18" x14ac:dyDescent="0.25">
      <c r="B67" s="8"/>
      <c r="C67" s="10"/>
      <c r="D67" s="10"/>
      <c r="E67" s="9">
        <f>IF(D67="",0,IF(ISERROR(SEARCH(";",D67)),1,1+LEN(D67)-LEN(SUBSTITUTE(D67,";",""))))</f>
        <v>0</v>
      </c>
      <c r="F67" s="10"/>
      <c r="G67" s="10"/>
      <c r="H67" s="1"/>
      <c r="I67" s="1">
        <v>1</v>
      </c>
      <c r="J67" s="9">
        <f t="shared" si="10"/>
        <v>0</v>
      </c>
      <c r="N67" s="8"/>
      <c r="O67" s="10"/>
      <c r="P67" s="10"/>
      <c r="Q67" s="1"/>
      <c r="R67" s="5"/>
    </row>
    <row r="68" spans="2:18" ht="16.5" thickBot="1" x14ac:dyDescent="0.3">
      <c r="B68" s="8"/>
      <c r="C68" s="10"/>
      <c r="D68" s="10"/>
      <c r="E68" s="9">
        <f>IF(D68="",0,IF(ISERROR(SEARCH(";",D68)),1,1+LEN(D68)-LEN(SUBSTITUTE(D68,";",""))))</f>
        <v>0</v>
      </c>
      <c r="F68" s="10"/>
      <c r="G68" s="10"/>
      <c r="H68" s="19"/>
      <c r="I68" s="1">
        <v>1</v>
      </c>
      <c r="J68" s="9">
        <f t="shared" si="10"/>
        <v>0</v>
      </c>
      <c r="N68" s="8"/>
      <c r="R68" s="5"/>
    </row>
    <row r="69" spans="2:18" ht="16.5" thickBot="1" x14ac:dyDescent="0.3">
      <c r="B69" s="8"/>
      <c r="H69" s="9">
        <f>+MIN(2.5,SUM(H64:H68))</f>
        <v>0</v>
      </c>
      <c r="I69" s="7" t="s">
        <v>159</v>
      </c>
      <c r="J69" s="6">
        <f>+MIN(2.5,SUM(J64:J68))</f>
        <v>0</v>
      </c>
      <c r="N69" s="8"/>
      <c r="R69" s="5"/>
    </row>
    <row r="70" spans="2:18" x14ac:dyDescent="0.25">
      <c r="B70" s="8"/>
      <c r="N70" s="8"/>
      <c r="R70" s="5"/>
    </row>
    <row r="71" spans="2:18" x14ac:dyDescent="0.25">
      <c r="B71" s="8" t="s">
        <v>64</v>
      </c>
      <c r="C71" t="s">
        <v>60</v>
      </c>
      <c r="N71" s="8"/>
      <c r="R71" s="5"/>
    </row>
    <row r="72" spans="2:18" x14ac:dyDescent="0.25">
      <c r="B72" s="8"/>
      <c r="C72" s="16" t="s">
        <v>59</v>
      </c>
      <c r="D72" s="16" t="s">
        <v>11</v>
      </c>
      <c r="E72" s="16" t="s">
        <v>10</v>
      </c>
      <c r="F72" s="16" t="s">
        <v>2</v>
      </c>
      <c r="G72" s="16" t="s">
        <v>157</v>
      </c>
      <c r="H72" s="16" t="s">
        <v>2</v>
      </c>
      <c r="N72" s="8"/>
      <c r="O72" s="16" t="s">
        <v>89</v>
      </c>
      <c r="P72" s="16" t="s">
        <v>90</v>
      </c>
      <c r="Q72" s="16" t="s">
        <v>156</v>
      </c>
      <c r="R72" s="5"/>
    </row>
    <row r="73" spans="2:18" x14ac:dyDescent="0.25">
      <c r="B73" s="8"/>
      <c r="C73" s="10"/>
      <c r="D73" s="10"/>
      <c r="E73" s="10"/>
      <c r="F73" s="9">
        <f>+E73/40</f>
        <v>0</v>
      </c>
      <c r="G73" s="1">
        <v>1</v>
      </c>
      <c r="H73" s="9">
        <f>+F73*G73</f>
        <v>0</v>
      </c>
      <c r="N73" s="8"/>
      <c r="O73" s="10"/>
      <c r="P73" s="10"/>
      <c r="Q73" s="1"/>
      <c r="R73" s="5"/>
    </row>
    <row r="74" spans="2:18" x14ac:dyDescent="0.25">
      <c r="B74" s="8"/>
      <c r="C74" s="10"/>
      <c r="D74" s="10"/>
      <c r="E74" s="10"/>
      <c r="F74" s="9">
        <f t="shared" ref="F74:F83" si="11">+E74/40</f>
        <v>0</v>
      </c>
      <c r="G74" s="1">
        <v>1</v>
      </c>
      <c r="H74" s="9">
        <f t="shared" ref="H74:H83" si="12">+F74*G74</f>
        <v>0</v>
      </c>
      <c r="N74" s="8"/>
      <c r="O74" s="10"/>
      <c r="P74" s="10"/>
      <c r="Q74" s="1"/>
      <c r="R74" s="5"/>
    </row>
    <row r="75" spans="2:18" x14ac:dyDescent="0.25">
      <c r="B75" s="8"/>
      <c r="C75" s="10"/>
      <c r="D75" s="10"/>
      <c r="E75" s="10"/>
      <c r="F75" s="9">
        <f t="shared" si="11"/>
        <v>0</v>
      </c>
      <c r="G75" s="1">
        <v>1</v>
      </c>
      <c r="H75" s="9">
        <f t="shared" si="12"/>
        <v>0</v>
      </c>
      <c r="N75" s="8"/>
      <c r="O75" s="10"/>
      <c r="P75" s="10"/>
      <c r="Q75" s="1"/>
      <c r="R75" s="5"/>
    </row>
    <row r="76" spans="2:18" x14ac:dyDescent="0.25">
      <c r="B76" s="8"/>
      <c r="C76" s="10"/>
      <c r="D76" s="10"/>
      <c r="E76" s="10"/>
      <c r="F76" s="9">
        <f t="shared" si="11"/>
        <v>0</v>
      </c>
      <c r="G76" s="1">
        <v>1</v>
      </c>
      <c r="H76" s="9">
        <f t="shared" si="12"/>
        <v>0</v>
      </c>
      <c r="N76" s="8"/>
      <c r="O76" s="10"/>
      <c r="P76" s="10"/>
      <c r="Q76" s="1"/>
      <c r="R76" s="5"/>
    </row>
    <row r="77" spans="2:18" x14ac:dyDescent="0.25">
      <c r="B77" s="8"/>
      <c r="C77" s="10"/>
      <c r="D77" s="10"/>
      <c r="E77" s="10"/>
      <c r="F77" s="9">
        <f t="shared" si="11"/>
        <v>0</v>
      </c>
      <c r="G77" s="1">
        <v>1</v>
      </c>
      <c r="H77" s="9">
        <f t="shared" si="12"/>
        <v>0</v>
      </c>
      <c r="N77" s="8"/>
      <c r="O77" s="10"/>
      <c r="P77" s="10"/>
      <c r="Q77" s="1"/>
      <c r="R77" s="5"/>
    </row>
    <row r="78" spans="2:18" x14ac:dyDescent="0.25">
      <c r="B78" s="8"/>
      <c r="C78" s="10"/>
      <c r="D78" s="10"/>
      <c r="E78" s="10"/>
      <c r="F78" s="9">
        <f t="shared" si="11"/>
        <v>0</v>
      </c>
      <c r="G78" s="1">
        <v>1</v>
      </c>
      <c r="H78" s="9">
        <f t="shared" si="12"/>
        <v>0</v>
      </c>
      <c r="N78" s="8"/>
      <c r="O78" s="10"/>
      <c r="P78" s="10"/>
      <c r="Q78" s="1"/>
      <c r="R78" s="5"/>
    </row>
    <row r="79" spans="2:18" x14ac:dyDescent="0.25">
      <c r="B79" s="8"/>
      <c r="C79" s="10"/>
      <c r="D79" s="10"/>
      <c r="E79" s="10"/>
      <c r="F79" s="9">
        <f t="shared" si="11"/>
        <v>0</v>
      </c>
      <c r="G79" s="1">
        <v>1</v>
      </c>
      <c r="H79" s="9">
        <f t="shared" si="12"/>
        <v>0</v>
      </c>
      <c r="N79" s="8"/>
      <c r="O79" s="10"/>
      <c r="P79" s="10"/>
      <c r="Q79" s="1"/>
      <c r="R79" s="5"/>
    </row>
    <row r="80" spans="2:18" x14ac:dyDescent="0.25">
      <c r="B80" s="8"/>
      <c r="C80" s="10"/>
      <c r="D80" s="10"/>
      <c r="E80" s="10"/>
      <c r="F80" s="9">
        <f t="shared" si="11"/>
        <v>0</v>
      </c>
      <c r="G80" s="1">
        <v>1</v>
      </c>
      <c r="H80" s="9">
        <f t="shared" si="12"/>
        <v>0</v>
      </c>
      <c r="N80" s="8"/>
      <c r="O80" s="10"/>
      <c r="P80" s="10"/>
      <c r="Q80" s="1"/>
      <c r="R80" s="5"/>
    </row>
    <row r="81" spans="2:18" x14ac:dyDescent="0.25">
      <c r="B81" s="8"/>
      <c r="C81" s="10"/>
      <c r="D81" s="10"/>
      <c r="E81" s="10"/>
      <c r="F81" s="9">
        <f t="shared" si="11"/>
        <v>0</v>
      </c>
      <c r="G81" s="1">
        <v>1</v>
      </c>
      <c r="H81" s="9">
        <f t="shared" si="12"/>
        <v>0</v>
      </c>
      <c r="N81" s="8"/>
      <c r="O81" s="10"/>
      <c r="P81" s="10"/>
      <c r="Q81" s="1"/>
      <c r="R81" s="5"/>
    </row>
    <row r="82" spans="2:18" x14ac:dyDescent="0.25">
      <c r="B82" s="8"/>
      <c r="C82" s="10"/>
      <c r="D82" s="10"/>
      <c r="E82" s="10"/>
      <c r="F82" s="9">
        <f t="shared" si="11"/>
        <v>0</v>
      </c>
      <c r="G82" s="1">
        <v>1</v>
      </c>
      <c r="H82" s="9">
        <f t="shared" si="12"/>
        <v>0</v>
      </c>
      <c r="N82" s="8"/>
      <c r="O82" s="10"/>
      <c r="P82" s="10"/>
      <c r="Q82" s="1"/>
      <c r="R82" s="5"/>
    </row>
    <row r="83" spans="2:18" ht="16.5" thickBot="1" x14ac:dyDescent="0.3">
      <c r="B83" s="8"/>
      <c r="C83" s="10"/>
      <c r="D83" s="10"/>
      <c r="E83" s="10"/>
      <c r="F83" s="9">
        <f t="shared" si="11"/>
        <v>0</v>
      </c>
      <c r="G83" s="1">
        <v>1</v>
      </c>
      <c r="H83" s="9">
        <f t="shared" si="12"/>
        <v>0</v>
      </c>
      <c r="N83" s="8"/>
      <c r="O83" s="10"/>
      <c r="P83" s="10"/>
      <c r="Q83" s="1"/>
      <c r="R83" s="5"/>
    </row>
    <row r="84" spans="2:18" ht="16.5" thickBot="1" x14ac:dyDescent="0.3">
      <c r="B84" s="8"/>
      <c r="F84" s="9">
        <f>+MIN(5,SUM(F73:F83))</f>
        <v>0</v>
      </c>
      <c r="G84" s="7" t="s">
        <v>61</v>
      </c>
      <c r="H84" s="6">
        <f>+MIN(5,SUM(H73:H83))</f>
        <v>0</v>
      </c>
      <c r="N84" s="8"/>
      <c r="R84" s="5"/>
    </row>
    <row r="85" spans="2:18" ht="16.5" thickBot="1" x14ac:dyDescent="0.3">
      <c r="B85" s="4"/>
      <c r="C85" s="3"/>
      <c r="D85" s="3"/>
      <c r="E85" s="3"/>
      <c r="F85" s="3"/>
      <c r="G85" s="3"/>
      <c r="H85" s="3"/>
      <c r="I85" s="3"/>
      <c r="J85" s="3"/>
      <c r="K85" s="3"/>
      <c r="L85" s="3"/>
      <c r="M85" s="3"/>
      <c r="N85" s="4"/>
      <c r="O85" s="3"/>
      <c r="P85" s="3"/>
      <c r="Q85" s="3"/>
      <c r="R85" s="2"/>
    </row>
    <row r="86" spans="2:18" ht="16.5" thickBot="1" x14ac:dyDescent="0.3"/>
    <row r="87" spans="2:18" x14ac:dyDescent="0.25">
      <c r="B87" s="12" t="s">
        <v>134</v>
      </c>
      <c r="C87" s="21"/>
      <c r="D87" s="21"/>
      <c r="E87" s="21"/>
      <c r="F87" s="21"/>
      <c r="G87" s="21"/>
      <c r="H87" s="21"/>
      <c r="I87" s="21"/>
      <c r="J87" s="21"/>
      <c r="K87" s="21"/>
      <c r="L87" s="21"/>
      <c r="M87" s="21"/>
      <c r="N87" s="74" t="s">
        <v>88</v>
      </c>
      <c r="O87" s="75"/>
      <c r="P87" s="75"/>
      <c r="Q87" s="75"/>
      <c r="R87" s="76"/>
    </row>
    <row r="88" spans="2:18" x14ac:dyDescent="0.25">
      <c r="B88" s="8"/>
      <c r="N88" s="8"/>
      <c r="R88" s="5"/>
    </row>
    <row r="89" spans="2:18" x14ac:dyDescent="0.25">
      <c r="B89" s="8" t="s">
        <v>58</v>
      </c>
      <c r="C89" t="s">
        <v>57</v>
      </c>
      <c r="N89" s="8"/>
      <c r="R89" s="5"/>
    </row>
    <row r="90" spans="2:18" x14ac:dyDescent="0.25">
      <c r="B90" s="8"/>
      <c r="C90" s="16" t="s">
        <v>41</v>
      </c>
      <c r="D90" s="16" t="s">
        <v>46</v>
      </c>
      <c r="E90" s="16" t="s">
        <v>45</v>
      </c>
      <c r="F90" s="16" t="s">
        <v>56</v>
      </c>
      <c r="G90" s="16" t="s">
        <v>7</v>
      </c>
      <c r="H90" s="16" t="s">
        <v>16</v>
      </c>
      <c r="I90" s="16" t="s">
        <v>2</v>
      </c>
      <c r="J90" s="16" t="s">
        <v>157</v>
      </c>
      <c r="K90" s="16" t="s">
        <v>2</v>
      </c>
      <c r="N90" s="8"/>
      <c r="O90" s="16" t="s">
        <v>89</v>
      </c>
      <c r="P90" s="16" t="s">
        <v>90</v>
      </c>
      <c r="Q90" s="16" t="s">
        <v>156</v>
      </c>
      <c r="R90" s="5"/>
    </row>
    <row r="91" spans="2:18" x14ac:dyDescent="0.25">
      <c r="B91" s="8"/>
      <c r="C91" s="10"/>
      <c r="D91" s="10"/>
      <c r="E91" s="9">
        <f t="shared" ref="E91:E105" si="13">IF(D91="",0,IF(ISERROR(SEARCH(";",D91)),1,1+LEN(D91)-LEN(SUBSTITUTE(D91,";",""))))</f>
        <v>0</v>
      </c>
      <c r="F91" s="10"/>
      <c r="G91" s="15"/>
      <c r="H91" s="10"/>
      <c r="I91" s="9">
        <f>IF(C91&lt;&gt;"",IF(H91="Indexada en JCR u otros índices reconocidos por CNEAI",2,IF(H91="Actas de congresos reconocidos por CNEAI",2,IF(H91="Revista Internacional no indexada",1,0.5)))*(IF(E91&lt;=4,1,IF(E91=5,0.8,IF(E91=6,0.6,0.5)))),0)</f>
        <v>0</v>
      </c>
      <c r="J91" s="1">
        <v>1</v>
      </c>
      <c r="K91" s="9">
        <f>+I91*J91</f>
        <v>0</v>
      </c>
      <c r="N91" s="8"/>
      <c r="O91" s="10"/>
      <c r="P91" s="10"/>
      <c r="Q91" s="1"/>
      <c r="R91" s="5"/>
    </row>
    <row r="92" spans="2:18" x14ac:dyDescent="0.25">
      <c r="B92" s="8"/>
      <c r="C92" s="10"/>
      <c r="D92" s="10"/>
      <c r="E92" s="9">
        <f t="shared" si="13"/>
        <v>0</v>
      </c>
      <c r="F92" s="10"/>
      <c r="G92" s="15"/>
      <c r="H92" s="10"/>
      <c r="I92" s="9">
        <f t="shared" ref="I92:I105" si="14">IF(C92&lt;&gt;"",IF(H92="Indexada en JCR u otros índices reconocidos por CNEAI",2,IF(H92="Actas de congresos reconocidos por CNEAI",2,IF(H92="Revista Internacional no indexada",1,0.5)))*(IF(E92&lt;=4,1,IF(E92=5,0.8,IF(E92=6,0.6,0.5)))),0)</f>
        <v>0</v>
      </c>
      <c r="J92" s="1">
        <v>1</v>
      </c>
      <c r="K92" s="9">
        <f t="shared" ref="K92:K105" si="15">+I92*J92</f>
        <v>0</v>
      </c>
      <c r="N92" s="8"/>
      <c r="O92" s="10"/>
      <c r="P92" s="10"/>
      <c r="Q92" s="1"/>
      <c r="R92" s="5"/>
    </row>
    <row r="93" spans="2:18" x14ac:dyDescent="0.25">
      <c r="B93" s="8"/>
      <c r="C93" s="10"/>
      <c r="D93" s="10"/>
      <c r="E93" s="9">
        <f t="shared" si="13"/>
        <v>0</v>
      </c>
      <c r="F93" s="10"/>
      <c r="G93" s="15"/>
      <c r="H93" s="10"/>
      <c r="I93" s="9">
        <f t="shared" si="14"/>
        <v>0</v>
      </c>
      <c r="J93" s="1">
        <v>1</v>
      </c>
      <c r="K93" s="9">
        <f t="shared" si="15"/>
        <v>0</v>
      </c>
      <c r="N93" s="8"/>
      <c r="O93" s="10"/>
      <c r="P93" s="10"/>
      <c r="Q93" s="1"/>
      <c r="R93" s="5"/>
    </row>
    <row r="94" spans="2:18" x14ac:dyDescent="0.25">
      <c r="B94" s="8"/>
      <c r="C94" s="10"/>
      <c r="D94" s="10"/>
      <c r="E94" s="9">
        <f t="shared" si="13"/>
        <v>0</v>
      </c>
      <c r="F94" s="10"/>
      <c r="G94" s="15"/>
      <c r="H94" s="10"/>
      <c r="I94" s="9">
        <f t="shared" si="14"/>
        <v>0</v>
      </c>
      <c r="J94" s="1">
        <v>1</v>
      </c>
      <c r="K94" s="9">
        <f t="shared" si="15"/>
        <v>0</v>
      </c>
      <c r="N94" s="8"/>
      <c r="O94" s="10"/>
      <c r="P94" s="10"/>
      <c r="Q94" s="1"/>
      <c r="R94" s="5"/>
    </row>
    <row r="95" spans="2:18" x14ac:dyDescent="0.25">
      <c r="B95" s="8"/>
      <c r="C95" s="10"/>
      <c r="D95" s="10"/>
      <c r="E95" s="9">
        <f t="shared" si="13"/>
        <v>0</v>
      </c>
      <c r="F95" s="10"/>
      <c r="G95" s="15"/>
      <c r="H95" s="10"/>
      <c r="I95" s="9">
        <f t="shared" si="14"/>
        <v>0</v>
      </c>
      <c r="J95" s="1">
        <v>1</v>
      </c>
      <c r="K95" s="9">
        <f t="shared" si="15"/>
        <v>0</v>
      </c>
      <c r="N95" s="8"/>
      <c r="O95" s="10"/>
      <c r="P95" s="10"/>
      <c r="Q95" s="1"/>
      <c r="R95" s="5"/>
    </row>
    <row r="96" spans="2:18" x14ac:dyDescent="0.25">
      <c r="B96" s="8"/>
      <c r="C96" s="10"/>
      <c r="D96" s="10"/>
      <c r="E96" s="9">
        <f t="shared" si="13"/>
        <v>0</v>
      </c>
      <c r="F96" s="10"/>
      <c r="G96" s="15"/>
      <c r="H96" s="10"/>
      <c r="I96" s="9">
        <f t="shared" si="14"/>
        <v>0</v>
      </c>
      <c r="J96" s="1">
        <v>1</v>
      </c>
      <c r="K96" s="9">
        <f t="shared" si="15"/>
        <v>0</v>
      </c>
      <c r="N96" s="8"/>
      <c r="O96" s="10"/>
      <c r="P96" s="10"/>
      <c r="Q96" s="1"/>
      <c r="R96" s="5"/>
    </row>
    <row r="97" spans="2:18" x14ac:dyDescent="0.25">
      <c r="B97" s="8"/>
      <c r="C97" s="10"/>
      <c r="D97" s="10"/>
      <c r="E97" s="9">
        <f t="shared" si="13"/>
        <v>0</v>
      </c>
      <c r="F97" s="10"/>
      <c r="G97" s="15"/>
      <c r="H97" s="10"/>
      <c r="I97" s="9">
        <f t="shared" si="14"/>
        <v>0</v>
      </c>
      <c r="J97" s="1">
        <v>1</v>
      </c>
      <c r="K97" s="9">
        <f t="shared" si="15"/>
        <v>0</v>
      </c>
      <c r="N97" s="8"/>
      <c r="O97" s="10"/>
      <c r="P97" s="10"/>
      <c r="Q97" s="1"/>
      <c r="R97" s="5"/>
    </row>
    <row r="98" spans="2:18" x14ac:dyDescent="0.25">
      <c r="B98" s="8"/>
      <c r="C98" s="10"/>
      <c r="D98" s="10"/>
      <c r="E98" s="9">
        <f t="shared" si="13"/>
        <v>0</v>
      </c>
      <c r="F98" s="10"/>
      <c r="G98" s="15"/>
      <c r="H98" s="10"/>
      <c r="I98" s="9">
        <f t="shared" si="14"/>
        <v>0</v>
      </c>
      <c r="J98" s="1">
        <v>1</v>
      </c>
      <c r="K98" s="9">
        <f t="shared" si="15"/>
        <v>0</v>
      </c>
      <c r="N98" s="8"/>
      <c r="O98" s="10"/>
      <c r="P98" s="10"/>
      <c r="Q98" s="1"/>
      <c r="R98" s="5"/>
    </row>
    <row r="99" spans="2:18" x14ac:dyDescent="0.25">
      <c r="B99" s="8"/>
      <c r="C99" s="10"/>
      <c r="D99" s="10"/>
      <c r="E99" s="9">
        <f t="shared" si="13"/>
        <v>0</v>
      </c>
      <c r="F99" s="10"/>
      <c r="G99" s="15"/>
      <c r="H99" s="10"/>
      <c r="I99" s="9">
        <f t="shared" si="14"/>
        <v>0</v>
      </c>
      <c r="J99" s="1">
        <v>1</v>
      </c>
      <c r="K99" s="9">
        <f t="shared" si="15"/>
        <v>0</v>
      </c>
      <c r="N99" s="8"/>
      <c r="O99" s="10"/>
      <c r="P99" s="10"/>
      <c r="Q99" s="1"/>
      <c r="R99" s="5"/>
    </row>
    <row r="100" spans="2:18" x14ac:dyDescent="0.25">
      <c r="B100" s="8"/>
      <c r="C100" s="10"/>
      <c r="D100" s="10"/>
      <c r="E100" s="9">
        <f t="shared" si="13"/>
        <v>0</v>
      </c>
      <c r="F100" s="10"/>
      <c r="G100" s="15"/>
      <c r="H100" s="10"/>
      <c r="I100" s="9">
        <f t="shared" si="14"/>
        <v>0</v>
      </c>
      <c r="J100" s="1">
        <v>1</v>
      </c>
      <c r="K100" s="9">
        <f t="shared" si="15"/>
        <v>0</v>
      </c>
      <c r="N100" s="8"/>
      <c r="O100" s="10"/>
      <c r="P100" s="10"/>
      <c r="Q100" s="1"/>
      <c r="R100" s="5"/>
    </row>
    <row r="101" spans="2:18" x14ac:dyDescent="0.25">
      <c r="B101" s="8"/>
      <c r="C101" s="10"/>
      <c r="D101" s="10"/>
      <c r="E101" s="9">
        <f t="shared" si="13"/>
        <v>0</v>
      </c>
      <c r="F101" s="10"/>
      <c r="G101" s="15"/>
      <c r="H101" s="10"/>
      <c r="I101" s="9">
        <f t="shared" si="14"/>
        <v>0</v>
      </c>
      <c r="J101" s="1">
        <v>1</v>
      </c>
      <c r="K101" s="9">
        <f t="shared" si="15"/>
        <v>0</v>
      </c>
      <c r="N101" s="8"/>
      <c r="O101" s="10"/>
      <c r="P101" s="10"/>
      <c r="Q101" s="1"/>
      <c r="R101" s="5"/>
    </row>
    <row r="102" spans="2:18" x14ac:dyDescent="0.25">
      <c r="B102" s="8"/>
      <c r="C102" s="10"/>
      <c r="D102" s="10"/>
      <c r="E102" s="9">
        <f t="shared" si="13"/>
        <v>0</v>
      </c>
      <c r="F102" s="10"/>
      <c r="G102" s="15"/>
      <c r="H102" s="10"/>
      <c r="I102" s="9">
        <f t="shared" si="14"/>
        <v>0</v>
      </c>
      <c r="J102" s="1">
        <v>1</v>
      </c>
      <c r="K102" s="9">
        <f t="shared" si="15"/>
        <v>0</v>
      </c>
      <c r="N102" s="8"/>
      <c r="O102" s="10"/>
      <c r="P102" s="10"/>
      <c r="Q102" s="1"/>
      <c r="R102" s="5"/>
    </row>
    <row r="103" spans="2:18" x14ac:dyDescent="0.25">
      <c r="B103" s="8"/>
      <c r="C103" s="10"/>
      <c r="D103" s="10"/>
      <c r="E103" s="9">
        <f t="shared" si="13"/>
        <v>0</v>
      </c>
      <c r="F103" s="10"/>
      <c r="G103" s="15"/>
      <c r="H103" s="10"/>
      <c r="I103" s="9">
        <f t="shared" si="14"/>
        <v>0</v>
      </c>
      <c r="J103" s="1">
        <v>1</v>
      </c>
      <c r="K103" s="9">
        <f t="shared" si="15"/>
        <v>0</v>
      </c>
      <c r="N103" s="8"/>
      <c r="O103" s="10"/>
      <c r="P103" s="10"/>
      <c r="Q103" s="1"/>
      <c r="R103" s="5"/>
    </row>
    <row r="104" spans="2:18" x14ac:dyDescent="0.25">
      <c r="B104" s="8"/>
      <c r="C104" s="10"/>
      <c r="D104" s="10"/>
      <c r="E104" s="9">
        <f t="shared" si="13"/>
        <v>0</v>
      </c>
      <c r="F104" s="10"/>
      <c r="G104" s="15"/>
      <c r="H104" s="10"/>
      <c r="I104" s="9">
        <f t="shared" si="14"/>
        <v>0</v>
      </c>
      <c r="J104" s="1">
        <v>1</v>
      </c>
      <c r="K104" s="9">
        <f t="shared" si="15"/>
        <v>0</v>
      </c>
      <c r="N104" s="8"/>
      <c r="O104" s="10"/>
      <c r="P104" s="10"/>
      <c r="Q104" s="1"/>
      <c r="R104" s="5"/>
    </row>
    <row r="105" spans="2:18" x14ac:dyDescent="0.25">
      <c r="B105" s="8"/>
      <c r="C105" s="10"/>
      <c r="D105" s="10"/>
      <c r="E105" s="9">
        <f t="shared" si="13"/>
        <v>0</v>
      </c>
      <c r="F105" s="10"/>
      <c r="G105" s="15"/>
      <c r="H105" s="10"/>
      <c r="I105" s="9">
        <f t="shared" si="14"/>
        <v>0</v>
      </c>
      <c r="J105" s="1">
        <v>1</v>
      </c>
      <c r="K105" s="9">
        <f t="shared" si="15"/>
        <v>0</v>
      </c>
      <c r="N105" s="8"/>
      <c r="O105" s="10"/>
      <c r="P105" s="10"/>
      <c r="Q105" s="1"/>
      <c r="R105" s="5"/>
    </row>
    <row r="106" spans="2:18" x14ac:dyDescent="0.25">
      <c r="B106" s="8"/>
      <c r="N106" s="8"/>
      <c r="R106" s="5"/>
    </row>
    <row r="107" spans="2:18" x14ac:dyDescent="0.25">
      <c r="B107" s="8" t="s">
        <v>55</v>
      </c>
      <c r="C107" t="s">
        <v>132</v>
      </c>
      <c r="N107" s="8"/>
      <c r="R107" s="5"/>
    </row>
    <row r="108" spans="2:18" x14ac:dyDescent="0.25">
      <c r="B108" s="8"/>
      <c r="C108" s="16" t="s">
        <v>41</v>
      </c>
      <c r="D108" s="16" t="s">
        <v>46</v>
      </c>
      <c r="E108" s="16" t="s">
        <v>45</v>
      </c>
      <c r="F108" s="16" t="s">
        <v>54</v>
      </c>
      <c r="G108" s="16" t="s">
        <v>7</v>
      </c>
      <c r="H108" s="16" t="s">
        <v>16</v>
      </c>
      <c r="I108" s="16" t="s">
        <v>53</v>
      </c>
      <c r="J108" s="16" t="s">
        <v>2</v>
      </c>
      <c r="K108" s="16" t="s">
        <v>157</v>
      </c>
      <c r="L108" s="16" t="s">
        <v>2</v>
      </c>
      <c r="N108" s="8"/>
      <c r="O108" s="16" t="s">
        <v>89</v>
      </c>
      <c r="P108" s="16" t="s">
        <v>90</v>
      </c>
      <c r="Q108" s="16" t="s">
        <v>156</v>
      </c>
      <c r="R108" s="5"/>
    </row>
    <row r="109" spans="2:18" x14ac:dyDescent="0.25">
      <c r="B109" s="8"/>
      <c r="C109" s="10"/>
      <c r="D109" s="10"/>
      <c r="E109" s="9">
        <f t="shared" ref="E109:E115" si="16">IF(D109="",0,IF(ISERROR(SEARCH(";",D109)),1,1+LEN(D109)-LEN(SUBSTITUTE(D109,";",""))))</f>
        <v>0</v>
      </c>
      <c r="F109" s="10"/>
      <c r="G109" s="15"/>
      <c r="H109" s="10"/>
      <c r="I109" s="10"/>
      <c r="J109" s="9">
        <f>IF(C109&lt;&gt;"",IF(I109="",0,1)*(IF(E109&lt;=4,1,IF(E109=5,0.8,IF(E109=6,0.6,0.5)))),0)</f>
        <v>0</v>
      </c>
      <c r="K109" s="1">
        <v>1</v>
      </c>
      <c r="L109" s="9">
        <f>+J109*K109</f>
        <v>0</v>
      </c>
      <c r="N109" s="8"/>
      <c r="O109" s="10"/>
      <c r="P109" s="10"/>
      <c r="Q109" s="1"/>
      <c r="R109" s="5"/>
    </row>
    <row r="110" spans="2:18" x14ac:dyDescent="0.25">
      <c r="B110" s="8"/>
      <c r="C110" s="10"/>
      <c r="D110" s="10"/>
      <c r="E110" s="9">
        <f t="shared" si="16"/>
        <v>0</v>
      </c>
      <c r="F110" s="10"/>
      <c r="G110" s="15"/>
      <c r="H110" s="10"/>
      <c r="I110" s="10"/>
      <c r="J110" s="9">
        <f t="shared" ref="J110:J115" si="17">IF(C110&lt;&gt;"",IF(I110="",0,1)*(IF(E110&lt;=4,1,IF(E110=5,0.8,IF(E110=6,0.6,0.5)))),0)</f>
        <v>0</v>
      </c>
      <c r="K110" s="1">
        <v>1</v>
      </c>
      <c r="L110" s="9">
        <f t="shared" ref="L110:L115" si="18">+J110*K110</f>
        <v>0</v>
      </c>
      <c r="N110" s="8"/>
      <c r="O110" s="10"/>
      <c r="P110" s="10"/>
      <c r="Q110" s="1"/>
      <c r="R110" s="5"/>
    </row>
    <row r="111" spans="2:18" x14ac:dyDescent="0.25">
      <c r="B111" s="8"/>
      <c r="C111" s="10"/>
      <c r="D111" s="10"/>
      <c r="E111" s="9">
        <f t="shared" si="16"/>
        <v>0</v>
      </c>
      <c r="F111" s="10"/>
      <c r="G111" s="15"/>
      <c r="H111" s="10"/>
      <c r="I111" s="10"/>
      <c r="J111" s="9">
        <f t="shared" si="17"/>
        <v>0</v>
      </c>
      <c r="K111" s="1">
        <v>1</v>
      </c>
      <c r="L111" s="9">
        <f t="shared" si="18"/>
        <v>0</v>
      </c>
      <c r="N111" s="8"/>
      <c r="O111" s="10"/>
      <c r="P111" s="10"/>
      <c r="Q111" s="1"/>
      <c r="R111" s="5"/>
    </row>
    <row r="112" spans="2:18" x14ac:dyDescent="0.25">
      <c r="B112" s="8"/>
      <c r="C112" s="10"/>
      <c r="D112" s="10"/>
      <c r="E112" s="9">
        <f t="shared" si="16"/>
        <v>0</v>
      </c>
      <c r="F112" s="10"/>
      <c r="G112" s="15"/>
      <c r="H112" s="10"/>
      <c r="I112" s="10"/>
      <c r="J112" s="9">
        <f t="shared" si="17"/>
        <v>0</v>
      </c>
      <c r="K112" s="1">
        <v>1</v>
      </c>
      <c r="L112" s="9">
        <f t="shared" si="18"/>
        <v>0</v>
      </c>
      <c r="N112" s="8"/>
      <c r="O112" s="10"/>
      <c r="P112" s="10"/>
      <c r="Q112" s="1"/>
      <c r="R112" s="5"/>
    </row>
    <row r="113" spans="2:18" x14ac:dyDescent="0.25">
      <c r="B113" s="8"/>
      <c r="C113" s="10"/>
      <c r="D113" s="10"/>
      <c r="E113" s="9">
        <f t="shared" si="16"/>
        <v>0</v>
      </c>
      <c r="F113" s="10"/>
      <c r="G113" s="15"/>
      <c r="H113" s="10"/>
      <c r="I113" s="10"/>
      <c r="J113" s="9">
        <f t="shared" si="17"/>
        <v>0</v>
      </c>
      <c r="K113" s="1">
        <v>1</v>
      </c>
      <c r="L113" s="9">
        <f t="shared" si="18"/>
        <v>0</v>
      </c>
      <c r="N113" s="8"/>
      <c r="O113" s="10"/>
      <c r="P113" s="10"/>
      <c r="Q113" s="1"/>
      <c r="R113" s="5"/>
    </row>
    <row r="114" spans="2:18" x14ac:dyDescent="0.25">
      <c r="B114" s="8"/>
      <c r="C114" s="10"/>
      <c r="D114" s="10"/>
      <c r="E114" s="9">
        <f t="shared" si="16"/>
        <v>0</v>
      </c>
      <c r="F114" s="10"/>
      <c r="G114" s="15"/>
      <c r="H114" s="10"/>
      <c r="I114" s="10"/>
      <c r="J114" s="9">
        <f t="shared" si="17"/>
        <v>0</v>
      </c>
      <c r="K114" s="1">
        <v>1</v>
      </c>
      <c r="L114" s="9">
        <f t="shared" si="18"/>
        <v>0</v>
      </c>
      <c r="N114" s="8"/>
      <c r="O114" s="10"/>
      <c r="P114" s="10"/>
      <c r="Q114" s="1"/>
      <c r="R114" s="5"/>
    </row>
    <row r="115" spans="2:18" x14ac:dyDescent="0.25">
      <c r="B115" s="8"/>
      <c r="C115" s="10"/>
      <c r="D115" s="10"/>
      <c r="E115" s="9">
        <f t="shared" si="16"/>
        <v>0</v>
      </c>
      <c r="F115" s="10"/>
      <c r="G115" s="15"/>
      <c r="H115" s="10"/>
      <c r="I115" s="10"/>
      <c r="J115" s="9">
        <f t="shared" si="17"/>
        <v>0</v>
      </c>
      <c r="K115" s="1">
        <v>1</v>
      </c>
      <c r="L115" s="9">
        <f t="shared" si="18"/>
        <v>0</v>
      </c>
      <c r="N115" s="8"/>
      <c r="O115" s="10"/>
      <c r="P115" s="10"/>
      <c r="Q115" s="1"/>
      <c r="R115" s="5"/>
    </row>
    <row r="116" spans="2:18" x14ac:dyDescent="0.25">
      <c r="B116" s="8"/>
      <c r="N116" s="8"/>
      <c r="R116" s="5"/>
    </row>
    <row r="117" spans="2:18" x14ac:dyDescent="0.25">
      <c r="B117" s="8" t="s">
        <v>52</v>
      </c>
      <c r="C117" t="s">
        <v>131</v>
      </c>
      <c r="N117" s="8"/>
      <c r="R117" s="5"/>
    </row>
    <row r="118" spans="2:18" x14ac:dyDescent="0.25">
      <c r="B118" s="8"/>
      <c r="C118" s="16" t="s">
        <v>41</v>
      </c>
      <c r="D118" s="16" t="s">
        <v>46</v>
      </c>
      <c r="E118" s="16" t="s">
        <v>45</v>
      </c>
      <c r="F118" s="16" t="s">
        <v>11</v>
      </c>
      <c r="G118" s="16" t="s">
        <v>16</v>
      </c>
      <c r="H118" s="16" t="s">
        <v>2</v>
      </c>
      <c r="I118" s="16" t="s">
        <v>157</v>
      </c>
      <c r="J118" s="16" t="s">
        <v>2</v>
      </c>
      <c r="N118" s="8"/>
      <c r="O118" s="16" t="s">
        <v>89</v>
      </c>
      <c r="P118" s="16" t="s">
        <v>90</v>
      </c>
      <c r="Q118" s="16" t="s">
        <v>156</v>
      </c>
      <c r="R118" s="5"/>
    </row>
    <row r="119" spans="2:18" x14ac:dyDescent="0.25">
      <c r="B119" s="8"/>
      <c r="C119" s="10"/>
      <c r="D119" s="10"/>
      <c r="E119" s="9">
        <f t="shared" ref="E119:E125" si="19">IF(D119="",0,IF(ISERROR(SEARCH(";",D119)),1,1+LEN(D119)-LEN(SUBSTITUTE(D119,";",""))))</f>
        <v>0</v>
      </c>
      <c r="F119" s="15"/>
      <c r="G119" s="10"/>
      <c r="H119" s="9">
        <f>IF(C119&lt;&gt;"",1.5,0)</f>
        <v>0</v>
      </c>
      <c r="I119" s="1">
        <v>1</v>
      </c>
      <c r="J119" s="9">
        <f>+H119*I119</f>
        <v>0</v>
      </c>
      <c r="N119" s="8"/>
      <c r="O119" s="10"/>
      <c r="P119" s="10"/>
      <c r="Q119" s="1"/>
      <c r="R119" s="5"/>
    </row>
    <row r="120" spans="2:18" x14ac:dyDescent="0.25">
      <c r="B120" s="8"/>
      <c r="C120" s="10"/>
      <c r="D120" s="10"/>
      <c r="E120" s="9">
        <f t="shared" si="19"/>
        <v>0</v>
      </c>
      <c r="F120" s="15"/>
      <c r="G120" s="10"/>
      <c r="H120" s="9">
        <f t="shared" ref="H120:H125" si="20">IF(C120&lt;&gt;"",1.5,0)</f>
        <v>0</v>
      </c>
      <c r="I120" s="1">
        <v>1</v>
      </c>
      <c r="J120" s="9">
        <f t="shared" ref="J120:J125" si="21">+H120*I120</f>
        <v>0</v>
      </c>
      <c r="N120" s="8"/>
      <c r="O120" s="10"/>
      <c r="P120" s="10"/>
      <c r="Q120" s="1"/>
      <c r="R120" s="5"/>
    </row>
    <row r="121" spans="2:18" x14ac:dyDescent="0.25">
      <c r="B121" s="8"/>
      <c r="C121" s="10"/>
      <c r="D121" s="10"/>
      <c r="E121" s="9">
        <f t="shared" si="19"/>
        <v>0</v>
      </c>
      <c r="F121" s="15"/>
      <c r="G121" s="10"/>
      <c r="H121" s="9">
        <f t="shared" si="20"/>
        <v>0</v>
      </c>
      <c r="I121" s="1">
        <v>1</v>
      </c>
      <c r="J121" s="9">
        <f t="shared" si="21"/>
        <v>0</v>
      </c>
      <c r="N121" s="8"/>
      <c r="O121" s="10"/>
      <c r="P121" s="10"/>
      <c r="Q121" s="1"/>
      <c r="R121" s="5"/>
    </row>
    <row r="122" spans="2:18" x14ac:dyDescent="0.25">
      <c r="B122" s="8"/>
      <c r="C122" s="10"/>
      <c r="D122" s="10"/>
      <c r="E122" s="9">
        <f t="shared" si="19"/>
        <v>0</v>
      </c>
      <c r="F122" s="15"/>
      <c r="G122" s="10"/>
      <c r="H122" s="9">
        <f t="shared" si="20"/>
        <v>0</v>
      </c>
      <c r="I122" s="1">
        <v>1</v>
      </c>
      <c r="J122" s="9">
        <f t="shared" si="21"/>
        <v>0</v>
      </c>
      <c r="N122" s="8"/>
      <c r="O122" s="10"/>
      <c r="P122" s="10"/>
      <c r="Q122" s="1"/>
      <c r="R122" s="5"/>
    </row>
    <row r="123" spans="2:18" x14ac:dyDescent="0.25">
      <c r="B123" s="8"/>
      <c r="C123" s="10"/>
      <c r="D123" s="10"/>
      <c r="E123" s="9">
        <f t="shared" si="19"/>
        <v>0</v>
      </c>
      <c r="F123" s="15"/>
      <c r="G123" s="10"/>
      <c r="H123" s="9">
        <f t="shared" si="20"/>
        <v>0</v>
      </c>
      <c r="I123" s="1">
        <v>1</v>
      </c>
      <c r="J123" s="9">
        <f t="shared" si="21"/>
        <v>0</v>
      </c>
      <c r="N123" s="8"/>
      <c r="O123" s="10"/>
      <c r="P123" s="10"/>
      <c r="Q123" s="1"/>
      <c r="R123" s="5"/>
    </row>
    <row r="124" spans="2:18" x14ac:dyDescent="0.25">
      <c r="B124" s="8"/>
      <c r="C124" s="10"/>
      <c r="D124" s="10"/>
      <c r="E124" s="9">
        <f t="shared" si="19"/>
        <v>0</v>
      </c>
      <c r="F124" s="15"/>
      <c r="G124" s="10"/>
      <c r="H124" s="9">
        <f t="shared" si="20"/>
        <v>0</v>
      </c>
      <c r="I124" s="1">
        <v>1</v>
      </c>
      <c r="J124" s="9">
        <f t="shared" si="21"/>
        <v>0</v>
      </c>
      <c r="N124" s="8"/>
      <c r="O124" s="10"/>
      <c r="P124" s="10"/>
      <c r="Q124" s="1"/>
      <c r="R124" s="5"/>
    </row>
    <row r="125" spans="2:18" x14ac:dyDescent="0.25">
      <c r="B125" s="8"/>
      <c r="C125" s="10"/>
      <c r="D125" s="10"/>
      <c r="E125" s="9">
        <f t="shared" si="19"/>
        <v>0</v>
      </c>
      <c r="F125" s="15"/>
      <c r="G125" s="10"/>
      <c r="H125" s="9">
        <f t="shared" si="20"/>
        <v>0</v>
      </c>
      <c r="I125" s="1">
        <v>1</v>
      </c>
      <c r="J125" s="9">
        <f t="shared" si="21"/>
        <v>0</v>
      </c>
      <c r="N125" s="8"/>
      <c r="O125" s="10"/>
      <c r="P125" s="10"/>
      <c r="Q125" s="1"/>
      <c r="R125" s="5"/>
    </row>
    <row r="126" spans="2:18" ht="16.5" thickBot="1" x14ac:dyDescent="0.3">
      <c r="B126" s="8"/>
      <c r="N126" s="8"/>
      <c r="R126" s="5"/>
    </row>
    <row r="127" spans="2:18" ht="16.5" thickBot="1" x14ac:dyDescent="0.3">
      <c r="B127" s="8"/>
      <c r="H127" s="9">
        <f>MIN(SUM(I91:I105,J109:J115,H119:H125),8)</f>
        <v>0</v>
      </c>
      <c r="I127" s="7" t="s">
        <v>51</v>
      </c>
      <c r="J127" s="6">
        <f>MIN(SUM(K91:K105,L109:L115,J119:J125),8)</f>
        <v>0</v>
      </c>
      <c r="N127" s="8"/>
      <c r="R127" s="5"/>
    </row>
    <row r="128" spans="2:18" x14ac:dyDescent="0.25">
      <c r="B128" s="8"/>
      <c r="N128" s="8"/>
      <c r="R128" s="5"/>
    </row>
    <row r="129" spans="2:18" x14ac:dyDescent="0.25">
      <c r="B129" s="8" t="s">
        <v>50</v>
      </c>
      <c r="C129" t="s">
        <v>49</v>
      </c>
      <c r="N129" s="8"/>
      <c r="R129" s="5"/>
    </row>
    <row r="130" spans="2:18" x14ac:dyDescent="0.25">
      <c r="B130" s="8"/>
      <c r="C130" s="16" t="s">
        <v>41</v>
      </c>
      <c r="D130" s="16" t="s">
        <v>46</v>
      </c>
      <c r="E130" s="16" t="s">
        <v>45</v>
      </c>
      <c r="F130" s="16" t="s">
        <v>48</v>
      </c>
      <c r="G130" s="16" t="s">
        <v>11</v>
      </c>
      <c r="H130" s="16" t="s">
        <v>16</v>
      </c>
      <c r="I130" s="16" t="s">
        <v>2</v>
      </c>
      <c r="J130" s="16" t="s">
        <v>157</v>
      </c>
      <c r="K130" s="16" t="s">
        <v>2</v>
      </c>
      <c r="N130" s="8"/>
      <c r="O130" s="16" t="s">
        <v>89</v>
      </c>
      <c r="P130" s="16" t="s">
        <v>90</v>
      </c>
      <c r="Q130" s="16" t="s">
        <v>156</v>
      </c>
      <c r="R130" s="5"/>
    </row>
    <row r="131" spans="2:18" x14ac:dyDescent="0.25">
      <c r="B131" s="8"/>
      <c r="C131" s="10"/>
      <c r="D131" s="10"/>
      <c r="E131" s="9">
        <f>IF(D131="",0,IF(ISERROR(SEARCH(";",D131)),1,1+LEN(D131)-LEN(SUBSTITUTE(D131,";",""))))</f>
        <v>0</v>
      </c>
      <c r="F131" s="10"/>
      <c r="G131" s="15"/>
      <c r="H131" s="10"/>
      <c r="I131" s="9">
        <f>IF(C131&lt;&gt;"",IF(H131="Internacional",0.5,0.25)*(IF(E131&lt;=4,1,IF(E131=5,0.8,IF(E131=6,0.6,0.5)))),0)</f>
        <v>0</v>
      </c>
      <c r="J131" s="1">
        <v>1</v>
      </c>
      <c r="K131" s="9">
        <f>+I131*J131</f>
        <v>0</v>
      </c>
      <c r="N131" s="8"/>
      <c r="O131" s="10"/>
      <c r="P131" s="10"/>
      <c r="Q131" s="1"/>
      <c r="R131" s="5"/>
    </row>
    <row r="132" spans="2:18" x14ac:dyDescent="0.25">
      <c r="B132" s="8"/>
      <c r="C132" s="10"/>
      <c r="D132" s="10"/>
      <c r="E132" s="9">
        <f>IF(D132="",0,IF(ISERROR(SEARCH(";",D132)),1,1+LEN(D132)-LEN(SUBSTITUTE(D132,";",""))))</f>
        <v>0</v>
      </c>
      <c r="F132" s="10"/>
      <c r="G132" s="15"/>
      <c r="H132" s="10"/>
      <c r="I132" s="9">
        <f t="shared" ref="I132:I135" si="22">IF(C132&lt;&gt;"",IF(H132="Internacional",0.5,0.25)*(IF(E132&lt;=4,1,IF(E132=5,0.8,IF(E132=6,0.6,0.5)))),0)</f>
        <v>0</v>
      </c>
      <c r="J132" s="1">
        <v>1</v>
      </c>
      <c r="K132" s="9">
        <f t="shared" ref="K132:K135" si="23">+I132*J132</f>
        <v>0</v>
      </c>
      <c r="N132" s="8"/>
      <c r="O132" s="10"/>
      <c r="P132" s="10"/>
      <c r="Q132" s="1"/>
      <c r="R132" s="5"/>
    </row>
    <row r="133" spans="2:18" x14ac:dyDescent="0.25">
      <c r="B133" s="8"/>
      <c r="C133" s="10"/>
      <c r="D133" s="10"/>
      <c r="E133" s="9">
        <f>IF(D133="",0,IF(ISERROR(SEARCH(";",D133)),1,1+LEN(D133)-LEN(SUBSTITUTE(D133,";",""))))</f>
        <v>0</v>
      </c>
      <c r="F133" s="10"/>
      <c r="G133" s="15"/>
      <c r="H133" s="10"/>
      <c r="I133" s="9">
        <f t="shared" si="22"/>
        <v>0</v>
      </c>
      <c r="J133" s="1">
        <v>1</v>
      </c>
      <c r="K133" s="9">
        <f t="shared" si="23"/>
        <v>0</v>
      </c>
      <c r="N133" s="8"/>
      <c r="O133" s="10"/>
      <c r="P133" s="10"/>
      <c r="Q133" s="1"/>
      <c r="R133" s="5"/>
    </row>
    <row r="134" spans="2:18" x14ac:dyDescent="0.25">
      <c r="B134" s="8"/>
      <c r="C134" s="10"/>
      <c r="D134" s="10"/>
      <c r="E134" s="9">
        <f>IF(D134="",0,IF(ISERROR(SEARCH(";",D134)),1,1+LEN(D134)-LEN(SUBSTITUTE(D134,";",""))))</f>
        <v>0</v>
      </c>
      <c r="F134" s="10"/>
      <c r="G134" s="15"/>
      <c r="H134" s="10"/>
      <c r="I134" s="9">
        <f t="shared" si="22"/>
        <v>0</v>
      </c>
      <c r="J134" s="1">
        <v>1</v>
      </c>
      <c r="K134" s="9">
        <f t="shared" si="23"/>
        <v>0</v>
      </c>
      <c r="N134" s="8"/>
      <c r="O134" s="10"/>
      <c r="P134" s="10"/>
      <c r="Q134" s="1"/>
      <c r="R134" s="5"/>
    </row>
    <row r="135" spans="2:18" x14ac:dyDescent="0.25">
      <c r="B135" s="8"/>
      <c r="C135" s="10"/>
      <c r="D135" s="10"/>
      <c r="E135" s="9">
        <f>IF(D135="",0,IF(ISERROR(SEARCH(";",D135)),1,1+LEN(D135)-LEN(SUBSTITUTE(D135,";",""))))</f>
        <v>0</v>
      </c>
      <c r="F135" s="10"/>
      <c r="G135" s="15"/>
      <c r="H135" s="10"/>
      <c r="I135" s="9">
        <f t="shared" si="22"/>
        <v>0</v>
      </c>
      <c r="J135" s="1">
        <v>1</v>
      </c>
      <c r="K135" s="9">
        <f t="shared" si="23"/>
        <v>0</v>
      </c>
      <c r="N135" s="8"/>
      <c r="O135" s="10"/>
      <c r="P135" s="10"/>
      <c r="Q135" s="1"/>
      <c r="R135" s="5"/>
    </row>
    <row r="136" spans="2:18" x14ac:dyDescent="0.25">
      <c r="B136" s="8"/>
      <c r="N136" s="8"/>
      <c r="R136" s="5"/>
    </row>
    <row r="137" spans="2:18" x14ac:dyDescent="0.25">
      <c r="B137" s="8" t="s">
        <v>47</v>
      </c>
      <c r="C137" t="s">
        <v>130</v>
      </c>
      <c r="N137" s="8"/>
      <c r="R137" s="5"/>
    </row>
    <row r="138" spans="2:18" x14ac:dyDescent="0.25">
      <c r="B138" s="8"/>
      <c r="C138" s="16" t="s">
        <v>41</v>
      </c>
      <c r="D138" s="16" t="s">
        <v>46</v>
      </c>
      <c r="E138" s="16" t="s">
        <v>45</v>
      </c>
      <c r="F138" s="16" t="s">
        <v>7</v>
      </c>
      <c r="G138" s="16" t="s">
        <v>16</v>
      </c>
      <c r="H138" s="16" t="s">
        <v>2</v>
      </c>
      <c r="I138" s="16" t="s">
        <v>157</v>
      </c>
      <c r="J138" s="16" t="s">
        <v>2</v>
      </c>
      <c r="N138" s="8"/>
      <c r="O138" s="16" t="s">
        <v>89</v>
      </c>
      <c r="P138" s="16" t="s">
        <v>90</v>
      </c>
      <c r="Q138" s="16" t="s">
        <v>156</v>
      </c>
      <c r="R138" s="5"/>
    </row>
    <row r="139" spans="2:18" x14ac:dyDescent="0.25">
      <c r="B139" s="8"/>
      <c r="C139" s="10"/>
      <c r="D139" s="10"/>
      <c r="E139" s="9">
        <f t="shared" ref="E139:E145" si="24">IF(D139="",0,IF(ISERROR(SEARCH(";",D139)),1,1+LEN(D139)-LEN(SUBSTITUTE(D139,";",""))))</f>
        <v>0</v>
      </c>
      <c r="F139" s="15"/>
      <c r="G139" s="10"/>
      <c r="H139" s="9">
        <f>IF(C139&lt;&gt;"",0.5*(IF(E139&lt;=4,1,IF(E139=5,0.8,IF(E139=6,0.6,0.5)))),0)</f>
        <v>0</v>
      </c>
      <c r="I139" s="1">
        <v>1</v>
      </c>
      <c r="J139" s="9">
        <f>+H139*I139</f>
        <v>0</v>
      </c>
      <c r="N139" s="8"/>
      <c r="O139" s="10"/>
      <c r="P139" s="10"/>
      <c r="Q139" s="1"/>
      <c r="R139" s="5"/>
    </row>
    <row r="140" spans="2:18" x14ac:dyDescent="0.25">
      <c r="B140" s="8"/>
      <c r="C140" s="10"/>
      <c r="D140" s="10"/>
      <c r="E140" s="9">
        <f t="shared" si="24"/>
        <v>0</v>
      </c>
      <c r="F140" s="15"/>
      <c r="G140" s="10"/>
      <c r="H140" s="9">
        <f t="shared" ref="H140:H145" si="25">IF(C140&lt;&gt;"",0.5*(IF(E140&lt;=4,1,IF(E140=5,0.8,IF(E140=6,0.6,0.5)))),0)</f>
        <v>0</v>
      </c>
      <c r="I140" s="1">
        <v>1</v>
      </c>
      <c r="J140" s="9">
        <f t="shared" ref="J140:J145" si="26">+H140*I140</f>
        <v>0</v>
      </c>
      <c r="N140" s="8"/>
      <c r="O140" s="10"/>
      <c r="P140" s="10"/>
      <c r="Q140" s="1"/>
      <c r="R140" s="5"/>
    </row>
    <row r="141" spans="2:18" x14ac:dyDescent="0.25">
      <c r="B141" s="8"/>
      <c r="C141" s="10"/>
      <c r="D141" s="10"/>
      <c r="E141" s="9">
        <f t="shared" si="24"/>
        <v>0</v>
      </c>
      <c r="F141" s="15"/>
      <c r="G141" s="10"/>
      <c r="H141" s="9">
        <f t="shared" si="25"/>
        <v>0</v>
      </c>
      <c r="I141" s="1">
        <v>1</v>
      </c>
      <c r="J141" s="9">
        <f t="shared" si="26"/>
        <v>0</v>
      </c>
      <c r="N141" s="8"/>
      <c r="O141" s="10"/>
      <c r="P141" s="10"/>
      <c r="Q141" s="1"/>
      <c r="R141" s="5"/>
    </row>
    <row r="142" spans="2:18" x14ac:dyDescent="0.25">
      <c r="B142" s="8"/>
      <c r="C142" s="10"/>
      <c r="D142" s="10"/>
      <c r="E142" s="9">
        <f t="shared" si="24"/>
        <v>0</v>
      </c>
      <c r="F142" s="15"/>
      <c r="G142" s="10"/>
      <c r="H142" s="9">
        <f t="shared" si="25"/>
        <v>0</v>
      </c>
      <c r="I142" s="1">
        <v>1</v>
      </c>
      <c r="J142" s="9">
        <f t="shared" si="26"/>
        <v>0</v>
      </c>
      <c r="N142" s="8"/>
      <c r="O142" s="10"/>
      <c r="P142" s="10"/>
      <c r="Q142" s="1"/>
      <c r="R142" s="5"/>
    </row>
    <row r="143" spans="2:18" x14ac:dyDescent="0.25">
      <c r="B143" s="8"/>
      <c r="C143" s="10"/>
      <c r="D143" s="10"/>
      <c r="E143" s="9">
        <f t="shared" si="24"/>
        <v>0</v>
      </c>
      <c r="F143" s="15"/>
      <c r="G143" s="10"/>
      <c r="H143" s="9">
        <f t="shared" si="25"/>
        <v>0</v>
      </c>
      <c r="I143" s="1">
        <v>1</v>
      </c>
      <c r="J143" s="9">
        <f t="shared" si="26"/>
        <v>0</v>
      </c>
      <c r="N143" s="8"/>
      <c r="O143" s="10"/>
      <c r="P143" s="10"/>
      <c r="Q143" s="1"/>
      <c r="R143" s="5"/>
    </row>
    <row r="144" spans="2:18" x14ac:dyDescent="0.25">
      <c r="B144" s="8"/>
      <c r="C144" s="10"/>
      <c r="D144" s="10"/>
      <c r="E144" s="9">
        <f t="shared" si="24"/>
        <v>0</v>
      </c>
      <c r="F144" s="15"/>
      <c r="G144" s="10"/>
      <c r="H144" s="9">
        <f t="shared" si="25"/>
        <v>0</v>
      </c>
      <c r="I144" s="1">
        <v>1</v>
      </c>
      <c r="J144" s="9">
        <f t="shared" si="26"/>
        <v>0</v>
      </c>
      <c r="N144" s="8"/>
      <c r="O144" s="10"/>
      <c r="P144" s="10"/>
      <c r="Q144" s="1"/>
      <c r="R144" s="5"/>
    </row>
    <row r="145" spans="2:18" x14ac:dyDescent="0.25">
      <c r="B145" s="8"/>
      <c r="C145" s="10"/>
      <c r="D145" s="10"/>
      <c r="E145" s="9">
        <f t="shared" si="24"/>
        <v>0</v>
      </c>
      <c r="F145" s="15"/>
      <c r="G145" s="10"/>
      <c r="H145" s="9">
        <f t="shared" si="25"/>
        <v>0</v>
      </c>
      <c r="I145" s="1">
        <v>1</v>
      </c>
      <c r="J145" s="9">
        <f t="shared" si="26"/>
        <v>0</v>
      </c>
      <c r="N145" s="8"/>
      <c r="O145" s="10"/>
      <c r="P145" s="10"/>
      <c r="Q145" s="1"/>
      <c r="R145" s="5"/>
    </row>
    <row r="146" spans="2:18" ht="16.5" thickBot="1" x14ac:dyDescent="0.3">
      <c r="B146" s="8"/>
      <c r="N146" s="8"/>
      <c r="R146" s="5"/>
    </row>
    <row r="147" spans="2:18" ht="16.5" thickBot="1" x14ac:dyDescent="0.3">
      <c r="B147" s="8"/>
      <c r="H147" s="9">
        <f>MIN(SUM(I131:I135,H139:H145),2)</f>
        <v>0</v>
      </c>
      <c r="I147" s="7" t="s">
        <v>44</v>
      </c>
      <c r="J147" s="6">
        <f>MIN(SUM(K131:K135,J139:J145),2)</f>
        <v>0</v>
      </c>
      <c r="N147" s="8"/>
      <c r="R147" s="5"/>
    </row>
    <row r="148" spans="2:18" x14ac:dyDescent="0.25">
      <c r="B148" s="8"/>
      <c r="N148" s="8"/>
      <c r="R148" s="5"/>
    </row>
    <row r="149" spans="2:18" x14ac:dyDescent="0.25">
      <c r="B149" s="8" t="s">
        <v>43</v>
      </c>
      <c r="C149" t="s">
        <v>42</v>
      </c>
      <c r="N149" s="8"/>
      <c r="R149" s="5"/>
    </row>
    <row r="150" spans="2:18" x14ac:dyDescent="0.25">
      <c r="B150" s="8"/>
      <c r="C150" s="16" t="s">
        <v>41</v>
      </c>
      <c r="D150" s="16" t="s">
        <v>40</v>
      </c>
      <c r="E150" s="16" t="s">
        <v>6</v>
      </c>
      <c r="F150" s="16" t="s">
        <v>39</v>
      </c>
      <c r="G150" s="16" t="s">
        <v>16</v>
      </c>
      <c r="H150" s="16" t="s">
        <v>2</v>
      </c>
      <c r="I150" s="16" t="s">
        <v>157</v>
      </c>
      <c r="J150" s="16" t="s">
        <v>2</v>
      </c>
      <c r="N150" s="8"/>
      <c r="O150" s="16" t="s">
        <v>89</v>
      </c>
      <c r="P150" s="16" t="s">
        <v>90</v>
      </c>
      <c r="Q150" s="16" t="s">
        <v>156</v>
      </c>
      <c r="R150" s="5"/>
    </row>
    <row r="151" spans="2:18" x14ac:dyDescent="0.25">
      <c r="B151" s="8"/>
      <c r="C151" s="10"/>
      <c r="D151" s="10"/>
      <c r="E151" s="10"/>
      <c r="F151" s="15"/>
      <c r="G151" s="10"/>
      <c r="H151" s="9">
        <f>IF(C151&lt;&gt;"",IF(G151="Patente Internacional o Nacional en explotación",2,0.4),0)</f>
        <v>0</v>
      </c>
      <c r="I151" s="1">
        <v>1</v>
      </c>
      <c r="J151" s="9">
        <f>+H151*I151</f>
        <v>0</v>
      </c>
      <c r="N151" s="8"/>
      <c r="O151" s="10"/>
      <c r="P151" s="10"/>
      <c r="Q151" s="1"/>
      <c r="R151" s="5"/>
    </row>
    <row r="152" spans="2:18" x14ac:dyDescent="0.25">
      <c r="B152" s="8"/>
      <c r="C152" s="10"/>
      <c r="D152" s="10"/>
      <c r="E152" s="10"/>
      <c r="F152" s="15"/>
      <c r="G152" s="10"/>
      <c r="H152" s="9">
        <f t="shared" ref="H152:H155" si="27">IF(C152&lt;&gt;"",IF(G152="Patente Internacional o Nacional en explotación",2,0.4),0)</f>
        <v>0</v>
      </c>
      <c r="I152" s="1">
        <v>1</v>
      </c>
      <c r="J152" s="9">
        <f t="shared" ref="J152:J155" si="28">+H152*I152</f>
        <v>0</v>
      </c>
      <c r="N152" s="8"/>
      <c r="O152" s="10"/>
      <c r="P152" s="10"/>
      <c r="Q152" s="1"/>
      <c r="R152" s="5"/>
    </row>
    <row r="153" spans="2:18" x14ac:dyDescent="0.25">
      <c r="B153" s="8"/>
      <c r="C153" s="10"/>
      <c r="D153" s="10"/>
      <c r="E153" s="10"/>
      <c r="F153" s="15"/>
      <c r="G153" s="10"/>
      <c r="H153" s="9">
        <f t="shared" si="27"/>
        <v>0</v>
      </c>
      <c r="I153" s="1">
        <v>1</v>
      </c>
      <c r="J153" s="9">
        <f t="shared" si="28"/>
        <v>0</v>
      </c>
      <c r="N153" s="8"/>
      <c r="O153" s="10"/>
      <c r="P153" s="10"/>
      <c r="Q153" s="1"/>
      <c r="R153" s="5"/>
    </row>
    <row r="154" spans="2:18" x14ac:dyDescent="0.25">
      <c r="B154" s="8"/>
      <c r="C154" s="10"/>
      <c r="D154" s="10"/>
      <c r="E154" s="10"/>
      <c r="F154" s="15"/>
      <c r="G154" s="10"/>
      <c r="H154" s="9">
        <f t="shared" si="27"/>
        <v>0</v>
      </c>
      <c r="I154" s="1">
        <v>1</v>
      </c>
      <c r="J154" s="9">
        <f t="shared" si="28"/>
        <v>0</v>
      </c>
      <c r="N154" s="8"/>
      <c r="O154" s="10"/>
      <c r="P154" s="10"/>
      <c r="Q154" s="1"/>
      <c r="R154" s="5"/>
    </row>
    <row r="155" spans="2:18" ht="16.5" thickBot="1" x14ac:dyDescent="0.3">
      <c r="B155" s="8"/>
      <c r="C155" s="10"/>
      <c r="D155" s="10"/>
      <c r="E155" s="10"/>
      <c r="F155" s="15"/>
      <c r="G155" s="10"/>
      <c r="H155" s="20">
        <f t="shared" si="27"/>
        <v>0</v>
      </c>
      <c r="I155" s="1">
        <v>1</v>
      </c>
      <c r="J155" s="9">
        <f t="shared" si="28"/>
        <v>0</v>
      </c>
      <c r="N155" s="8"/>
      <c r="O155" s="10"/>
      <c r="P155" s="10"/>
      <c r="Q155" s="1"/>
      <c r="R155" s="5"/>
    </row>
    <row r="156" spans="2:18" ht="16.5" thickBot="1" x14ac:dyDescent="0.3">
      <c r="B156" s="8"/>
      <c r="H156" s="9">
        <f>+MIN(SUM(H151:H155),2)</f>
        <v>0</v>
      </c>
      <c r="I156" s="7" t="s">
        <v>38</v>
      </c>
      <c r="J156" s="6">
        <f>+MIN(SUM(J151:J155),2)</f>
        <v>0</v>
      </c>
      <c r="N156" s="8"/>
      <c r="R156" s="5"/>
    </row>
    <row r="157" spans="2:18" x14ac:dyDescent="0.25">
      <c r="B157" s="8"/>
      <c r="N157" s="8"/>
      <c r="R157" s="5"/>
    </row>
    <row r="158" spans="2:18" x14ac:dyDescent="0.25">
      <c r="B158" s="8" t="s">
        <v>85</v>
      </c>
      <c r="C158" t="s">
        <v>133</v>
      </c>
      <c r="N158" s="8"/>
      <c r="R158" s="5"/>
    </row>
    <row r="159" spans="2:18" x14ac:dyDescent="0.25">
      <c r="B159" s="8"/>
      <c r="C159" s="16" t="s">
        <v>135</v>
      </c>
      <c r="D159" s="16" t="s">
        <v>136</v>
      </c>
      <c r="E159" s="16" t="s">
        <v>37</v>
      </c>
      <c r="F159" s="16" t="s">
        <v>36</v>
      </c>
      <c r="G159" s="16" t="s">
        <v>5</v>
      </c>
      <c r="H159" s="16" t="s">
        <v>4</v>
      </c>
      <c r="I159" s="16" t="s">
        <v>2</v>
      </c>
      <c r="J159" s="16" t="s">
        <v>157</v>
      </c>
      <c r="K159" s="16" t="s">
        <v>2</v>
      </c>
      <c r="N159" s="8"/>
      <c r="O159" s="16" t="s">
        <v>89</v>
      </c>
      <c r="P159" s="16" t="s">
        <v>90</v>
      </c>
      <c r="Q159" s="16" t="s">
        <v>156</v>
      </c>
      <c r="R159" s="5"/>
    </row>
    <row r="160" spans="2:18" x14ac:dyDescent="0.25">
      <c r="B160" s="8"/>
      <c r="C160" s="10"/>
      <c r="D160" s="10"/>
      <c r="E160" s="17"/>
      <c r="F160" s="10"/>
      <c r="G160" s="15"/>
      <c r="H160" s="15"/>
      <c r="I160" s="1"/>
      <c r="J160" s="1">
        <v>1</v>
      </c>
      <c r="K160" s="9">
        <f>+I160*J160</f>
        <v>0</v>
      </c>
      <c r="N160" s="8"/>
      <c r="O160" s="10"/>
      <c r="P160" s="10"/>
      <c r="Q160" s="1"/>
      <c r="R160" s="5"/>
    </row>
    <row r="161" spans="2:18" x14ac:dyDescent="0.25">
      <c r="B161" s="8"/>
      <c r="C161" s="10"/>
      <c r="D161" s="10"/>
      <c r="E161" s="17"/>
      <c r="F161" s="10"/>
      <c r="G161" s="15"/>
      <c r="H161" s="15"/>
      <c r="I161" s="1"/>
      <c r="J161" s="1">
        <v>1</v>
      </c>
      <c r="K161" s="9">
        <f t="shared" ref="K161:K166" si="29">+I161*J161</f>
        <v>0</v>
      </c>
      <c r="N161" s="8"/>
      <c r="O161" s="10"/>
      <c r="P161" s="10"/>
      <c r="Q161" s="1"/>
      <c r="R161" s="5"/>
    </row>
    <row r="162" spans="2:18" x14ac:dyDescent="0.25">
      <c r="B162" s="8"/>
      <c r="C162" s="10"/>
      <c r="D162" s="10"/>
      <c r="E162" s="17"/>
      <c r="F162" s="10"/>
      <c r="G162" s="15"/>
      <c r="H162" s="15"/>
      <c r="I162" s="1"/>
      <c r="J162" s="1">
        <v>1</v>
      </c>
      <c r="K162" s="9">
        <f t="shared" si="29"/>
        <v>0</v>
      </c>
      <c r="N162" s="8"/>
      <c r="O162" s="10"/>
      <c r="P162" s="10"/>
      <c r="Q162" s="1"/>
      <c r="R162" s="5"/>
    </row>
    <row r="163" spans="2:18" x14ac:dyDescent="0.25">
      <c r="B163" s="8"/>
      <c r="C163" s="10"/>
      <c r="D163" s="10"/>
      <c r="E163" s="17"/>
      <c r="F163" s="10"/>
      <c r="G163" s="15"/>
      <c r="H163" s="15"/>
      <c r="I163" s="1"/>
      <c r="J163" s="1">
        <v>1</v>
      </c>
      <c r="K163" s="9">
        <f t="shared" si="29"/>
        <v>0</v>
      </c>
      <c r="N163" s="8"/>
      <c r="O163" s="10"/>
      <c r="P163" s="10"/>
      <c r="Q163" s="1"/>
      <c r="R163" s="5"/>
    </row>
    <row r="164" spans="2:18" x14ac:dyDescent="0.25">
      <c r="B164" s="8"/>
      <c r="C164" s="10"/>
      <c r="D164" s="10"/>
      <c r="E164" s="17"/>
      <c r="F164" s="10"/>
      <c r="G164" s="15"/>
      <c r="H164" s="15"/>
      <c r="I164" s="1"/>
      <c r="J164" s="1">
        <v>1</v>
      </c>
      <c r="K164" s="9">
        <f t="shared" si="29"/>
        <v>0</v>
      </c>
      <c r="N164" s="8"/>
      <c r="O164" s="10"/>
      <c r="P164" s="10"/>
      <c r="Q164" s="1"/>
      <c r="R164" s="5"/>
    </row>
    <row r="165" spans="2:18" x14ac:dyDescent="0.25">
      <c r="B165" s="8"/>
      <c r="C165" s="10"/>
      <c r="D165" s="10"/>
      <c r="E165" s="17"/>
      <c r="F165" s="10"/>
      <c r="G165" s="15"/>
      <c r="H165" s="15"/>
      <c r="I165" s="1"/>
      <c r="J165" s="1">
        <v>1</v>
      </c>
      <c r="K165" s="9">
        <f t="shared" si="29"/>
        <v>0</v>
      </c>
      <c r="N165" s="8"/>
      <c r="O165" s="10"/>
      <c r="P165" s="10"/>
      <c r="Q165" s="1"/>
      <c r="R165" s="5"/>
    </row>
    <row r="166" spans="2:18" ht="16.5" thickBot="1" x14ac:dyDescent="0.3">
      <c r="B166" s="8"/>
      <c r="C166" s="10"/>
      <c r="D166" s="10"/>
      <c r="E166" s="17"/>
      <c r="F166" s="10"/>
      <c r="G166" s="15"/>
      <c r="H166" s="15"/>
      <c r="I166" s="19"/>
      <c r="J166" s="1">
        <v>1</v>
      </c>
      <c r="K166" s="9">
        <f t="shared" si="29"/>
        <v>0</v>
      </c>
      <c r="N166" s="8"/>
      <c r="O166" s="10"/>
      <c r="P166" s="10"/>
      <c r="Q166" s="1"/>
      <c r="R166" s="5"/>
    </row>
    <row r="167" spans="2:18" ht="16.5" thickBot="1" x14ac:dyDescent="0.3">
      <c r="B167" s="8"/>
      <c r="I167" s="9">
        <f>+MIN(SUM(I160:I166),3)</f>
        <v>0</v>
      </c>
      <c r="J167" s="7" t="s">
        <v>35</v>
      </c>
      <c r="K167" s="6">
        <f>+MIN(SUM(K160:K166),3)</f>
        <v>0</v>
      </c>
      <c r="N167" s="8"/>
      <c r="R167" s="5"/>
    </row>
    <row r="168" spans="2:18" x14ac:dyDescent="0.25">
      <c r="B168" s="8"/>
      <c r="N168" s="8"/>
      <c r="R168" s="5"/>
    </row>
    <row r="169" spans="2:18" x14ac:dyDescent="0.25">
      <c r="B169" s="8" t="s">
        <v>34</v>
      </c>
      <c r="C169" t="s">
        <v>33</v>
      </c>
      <c r="N169" s="8"/>
      <c r="R169" s="5"/>
    </row>
    <row r="170" spans="2:18" x14ac:dyDescent="0.25">
      <c r="B170" s="8"/>
      <c r="C170" s="16" t="s">
        <v>9</v>
      </c>
      <c r="D170" s="16" t="s">
        <v>8</v>
      </c>
      <c r="E170" s="16" t="s">
        <v>7</v>
      </c>
      <c r="F170" s="16" t="s">
        <v>2</v>
      </c>
      <c r="G170" s="16" t="s">
        <v>157</v>
      </c>
      <c r="H170" s="16" t="s">
        <v>2</v>
      </c>
      <c r="N170" s="8"/>
      <c r="O170" s="16" t="s">
        <v>89</v>
      </c>
      <c r="P170" s="16" t="s">
        <v>90</v>
      </c>
      <c r="Q170" s="16" t="s">
        <v>156</v>
      </c>
      <c r="R170" s="5"/>
    </row>
    <row r="171" spans="2:18" x14ac:dyDescent="0.25">
      <c r="B171" s="8"/>
      <c r="C171" s="10"/>
      <c r="D171" s="10"/>
      <c r="E171" s="25"/>
      <c r="F171" s="1"/>
      <c r="G171" s="1">
        <v>1</v>
      </c>
      <c r="H171" s="9">
        <f>+F171*G171</f>
        <v>0</v>
      </c>
      <c r="N171" s="8"/>
      <c r="O171" s="10"/>
      <c r="P171" s="10"/>
      <c r="Q171" s="1"/>
      <c r="R171" s="5"/>
    </row>
    <row r="172" spans="2:18" x14ac:dyDescent="0.25">
      <c r="B172" s="8"/>
      <c r="C172" s="10"/>
      <c r="D172" s="10"/>
      <c r="E172" s="25"/>
      <c r="F172" s="1"/>
      <c r="G172" s="1">
        <v>1</v>
      </c>
      <c r="H172" s="9">
        <f t="shared" ref="H172:H178" si="30">+F172*G172</f>
        <v>0</v>
      </c>
      <c r="N172" s="8"/>
      <c r="O172" s="10"/>
      <c r="P172" s="10"/>
      <c r="Q172" s="1"/>
      <c r="R172" s="5"/>
    </row>
    <row r="173" spans="2:18" x14ac:dyDescent="0.25">
      <c r="B173" s="8"/>
      <c r="C173" s="10"/>
      <c r="D173" s="10"/>
      <c r="E173" s="25"/>
      <c r="F173" s="1"/>
      <c r="G173" s="1">
        <v>1</v>
      </c>
      <c r="H173" s="9">
        <f t="shared" si="30"/>
        <v>0</v>
      </c>
      <c r="N173" s="8"/>
      <c r="O173" s="10"/>
      <c r="P173" s="10"/>
      <c r="Q173" s="1"/>
      <c r="R173" s="5"/>
    </row>
    <row r="174" spans="2:18" x14ac:dyDescent="0.25">
      <c r="B174" s="8"/>
      <c r="C174" s="10"/>
      <c r="D174" s="10"/>
      <c r="E174" s="25"/>
      <c r="F174" s="1"/>
      <c r="G174" s="1">
        <v>1</v>
      </c>
      <c r="H174" s="9">
        <f t="shared" si="30"/>
        <v>0</v>
      </c>
      <c r="N174" s="8"/>
      <c r="O174" s="10"/>
      <c r="P174" s="10"/>
      <c r="Q174" s="1"/>
      <c r="R174" s="5"/>
    </row>
    <row r="175" spans="2:18" x14ac:dyDescent="0.25">
      <c r="B175" s="8"/>
      <c r="C175" s="10"/>
      <c r="D175" s="10"/>
      <c r="E175" s="25"/>
      <c r="F175" s="1"/>
      <c r="G175" s="1">
        <v>1</v>
      </c>
      <c r="H175" s="9">
        <f t="shared" si="30"/>
        <v>0</v>
      </c>
      <c r="N175" s="8"/>
      <c r="O175" s="10"/>
      <c r="P175" s="10"/>
      <c r="Q175" s="1"/>
      <c r="R175" s="5"/>
    </row>
    <row r="176" spans="2:18" x14ac:dyDescent="0.25">
      <c r="B176" s="8"/>
      <c r="C176" s="10"/>
      <c r="D176" s="10"/>
      <c r="E176" s="25"/>
      <c r="F176" s="1"/>
      <c r="G176" s="1">
        <v>1</v>
      </c>
      <c r="H176" s="9">
        <f t="shared" si="30"/>
        <v>0</v>
      </c>
      <c r="N176" s="8"/>
      <c r="O176" s="10"/>
      <c r="P176" s="10"/>
      <c r="Q176" s="1"/>
      <c r="R176" s="5"/>
    </row>
    <row r="177" spans="2:18" x14ac:dyDescent="0.25">
      <c r="B177" s="8"/>
      <c r="C177" s="10"/>
      <c r="D177" s="10"/>
      <c r="E177" s="25"/>
      <c r="F177" s="1"/>
      <c r="G177" s="1">
        <v>1</v>
      </c>
      <c r="H177" s="9">
        <f t="shared" si="30"/>
        <v>0</v>
      </c>
      <c r="N177" s="8"/>
      <c r="O177" s="10"/>
      <c r="P177" s="10"/>
      <c r="Q177" s="1"/>
      <c r="R177" s="5"/>
    </row>
    <row r="178" spans="2:18" ht="16.5" thickBot="1" x14ac:dyDescent="0.3">
      <c r="B178" s="8"/>
      <c r="C178" s="10"/>
      <c r="D178" s="10"/>
      <c r="E178" s="25"/>
      <c r="F178" s="19"/>
      <c r="G178" s="1">
        <v>1</v>
      </c>
      <c r="H178" s="9">
        <f t="shared" si="30"/>
        <v>0</v>
      </c>
      <c r="N178" s="8"/>
      <c r="O178" s="10"/>
      <c r="P178" s="10"/>
      <c r="Q178" s="1"/>
      <c r="R178" s="5"/>
    </row>
    <row r="179" spans="2:18" ht="16.5" thickBot="1" x14ac:dyDescent="0.3">
      <c r="B179" s="8"/>
      <c r="F179" s="9">
        <f>+MIN(1,SUM(F171:F178))</f>
        <v>0</v>
      </c>
      <c r="G179" s="7" t="s">
        <v>32</v>
      </c>
      <c r="H179" s="6">
        <f>+MIN(1,SUM(H171:H178))</f>
        <v>0</v>
      </c>
      <c r="N179" s="8"/>
      <c r="R179" s="5"/>
    </row>
    <row r="180" spans="2:18" ht="16.5" thickBot="1" x14ac:dyDescent="0.3">
      <c r="B180" s="4"/>
      <c r="C180" s="3"/>
      <c r="D180" s="3"/>
      <c r="E180" s="3"/>
      <c r="F180" s="3"/>
      <c r="G180" s="3"/>
      <c r="H180" s="3"/>
      <c r="I180" s="3"/>
      <c r="J180" s="3"/>
      <c r="K180" s="3"/>
      <c r="L180" s="3"/>
      <c r="M180" s="3"/>
      <c r="N180" s="4"/>
      <c r="O180" s="3"/>
      <c r="P180" s="3"/>
      <c r="Q180" s="3"/>
      <c r="R180" s="2"/>
    </row>
    <row r="182" spans="2:18" ht="16.5" thickBot="1" x14ac:dyDescent="0.3"/>
    <row r="183" spans="2:18" x14ac:dyDescent="0.25">
      <c r="B183" s="12" t="s">
        <v>31</v>
      </c>
      <c r="C183" s="11"/>
      <c r="D183" s="11"/>
      <c r="E183" s="11"/>
      <c r="F183" s="11"/>
      <c r="G183" s="11"/>
      <c r="H183" s="11"/>
      <c r="I183" s="11"/>
      <c r="J183" s="11"/>
      <c r="K183" s="11"/>
      <c r="L183" s="11"/>
      <c r="M183" s="11"/>
      <c r="N183" s="74" t="s">
        <v>88</v>
      </c>
      <c r="O183" s="75"/>
      <c r="P183" s="75"/>
      <c r="Q183" s="75"/>
      <c r="R183" s="76"/>
    </row>
    <row r="184" spans="2:18" x14ac:dyDescent="0.25">
      <c r="B184" s="18"/>
      <c r="N184" s="8"/>
      <c r="R184" s="5"/>
    </row>
    <row r="185" spans="2:18" x14ac:dyDescent="0.25">
      <c r="B185" s="8" t="s">
        <v>30</v>
      </c>
      <c r="C185" s="16" t="s">
        <v>29</v>
      </c>
      <c r="D185" s="16" t="s">
        <v>28</v>
      </c>
      <c r="E185" s="16" t="s">
        <v>5</v>
      </c>
      <c r="F185" s="16" t="s">
        <v>4</v>
      </c>
      <c r="G185" s="16" t="s">
        <v>3</v>
      </c>
      <c r="H185" s="16" t="s">
        <v>157</v>
      </c>
      <c r="N185" s="8"/>
      <c r="O185" s="16" t="s">
        <v>89</v>
      </c>
      <c r="P185" s="16" t="s">
        <v>90</v>
      </c>
      <c r="Q185" s="16" t="s">
        <v>156</v>
      </c>
      <c r="R185" s="5"/>
    </row>
    <row r="186" spans="2:18" x14ac:dyDescent="0.25">
      <c r="B186" s="8"/>
      <c r="C186" s="10"/>
      <c r="D186" s="10"/>
      <c r="E186" s="15"/>
      <c r="F186" s="15"/>
      <c r="G186" s="14">
        <f>+DATEDIF(E186,F186+1,"m")</f>
        <v>0</v>
      </c>
      <c r="H186" s="1">
        <v>1</v>
      </c>
      <c r="N186" s="8"/>
      <c r="O186" s="10"/>
      <c r="P186" s="10"/>
      <c r="Q186" s="1"/>
      <c r="R186" s="5"/>
    </row>
    <row r="187" spans="2:18" x14ac:dyDescent="0.25">
      <c r="B187" s="8"/>
      <c r="C187" s="10"/>
      <c r="D187" s="10"/>
      <c r="E187" s="15"/>
      <c r="F187" s="15"/>
      <c r="G187" s="14">
        <f t="shared" ref="G187:G192" si="31">+DATEDIF(E187,F187+1,"m")</f>
        <v>0</v>
      </c>
      <c r="H187" s="1">
        <v>1</v>
      </c>
      <c r="N187" s="8"/>
      <c r="O187" s="10"/>
      <c r="P187" s="10"/>
      <c r="Q187" s="1"/>
      <c r="R187" s="5"/>
    </row>
    <row r="188" spans="2:18" x14ac:dyDescent="0.25">
      <c r="B188" s="8"/>
      <c r="C188" s="10"/>
      <c r="D188" s="10"/>
      <c r="E188" s="15"/>
      <c r="F188" s="15"/>
      <c r="G188" s="14">
        <f t="shared" si="31"/>
        <v>0</v>
      </c>
      <c r="H188" s="1">
        <v>1</v>
      </c>
      <c r="N188" s="8"/>
      <c r="O188" s="10"/>
      <c r="P188" s="10"/>
      <c r="Q188" s="1"/>
      <c r="R188" s="5"/>
    </row>
    <row r="189" spans="2:18" x14ac:dyDescent="0.25">
      <c r="B189" s="8"/>
      <c r="C189" s="10"/>
      <c r="D189" s="10"/>
      <c r="E189" s="15"/>
      <c r="F189" s="15"/>
      <c r="G189" s="14">
        <f t="shared" si="31"/>
        <v>0</v>
      </c>
      <c r="H189" s="1">
        <v>1</v>
      </c>
      <c r="N189" s="8"/>
      <c r="O189" s="10"/>
      <c r="P189" s="10"/>
      <c r="Q189" s="1"/>
      <c r="R189" s="5"/>
    </row>
    <row r="190" spans="2:18" x14ac:dyDescent="0.25">
      <c r="B190" s="8"/>
      <c r="C190" s="10"/>
      <c r="D190" s="10"/>
      <c r="E190" s="15"/>
      <c r="F190" s="15"/>
      <c r="G190" s="14">
        <f t="shared" si="31"/>
        <v>0</v>
      </c>
      <c r="H190" s="1">
        <v>1</v>
      </c>
      <c r="N190" s="8"/>
      <c r="O190" s="10"/>
      <c r="P190" s="10"/>
      <c r="Q190" s="1"/>
      <c r="R190" s="5"/>
    </row>
    <row r="191" spans="2:18" x14ac:dyDescent="0.25">
      <c r="B191" s="8"/>
      <c r="C191" s="10"/>
      <c r="D191" s="10"/>
      <c r="E191" s="15"/>
      <c r="F191" s="15"/>
      <c r="G191" s="14">
        <f t="shared" si="31"/>
        <v>0</v>
      </c>
      <c r="H191" s="1">
        <v>1</v>
      </c>
      <c r="N191" s="8"/>
      <c r="O191" s="10"/>
      <c r="P191" s="10"/>
      <c r="Q191" s="1"/>
      <c r="R191" s="5"/>
    </row>
    <row r="192" spans="2:18" x14ac:dyDescent="0.25">
      <c r="B192" s="8"/>
      <c r="C192" s="10"/>
      <c r="D192" s="10"/>
      <c r="E192" s="15"/>
      <c r="F192" s="15"/>
      <c r="G192" s="14">
        <f t="shared" si="31"/>
        <v>0</v>
      </c>
      <c r="H192" s="1">
        <v>1</v>
      </c>
      <c r="N192" s="8"/>
      <c r="O192" s="10"/>
      <c r="P192" s="10"/>
      <c r="Q192" s="1"/>
      <c r="R192" s="5"/>
    </row>
    <row r="193" spans="2:18" x14ac:dyDescent="0.25">
      <c r="B193" s="8"/>
      <c r="H193" s="44"/>
      <c r="N193" s="8"/>
      <c r="R193" s="5"/>
    </row>
    <row r="194" spans="2:18" x14ac:dyDescent="0.25">
      <c r="B194" s="8"/>
      <c r="F194" t="s">
        <v>160</v>
      </c>
      <c r="G194" s="14">
        <f>+SUM(G186:G192)</f>
        <v>0</v>
      </c>
      <c r="H194" s="44"/>
      <c r="I194" s="7"/>
      <c r="N194" s="8"/>
      <c r="R194" s="5"/>
    </row>
    <row r="195" spans="2:18" x14ac:dyDescent="0.25">
      <c r="B195" s="8"/>
      <c r="F195" t="s">
        <v>161</v>
      </c>
      <c r="G195" s="14">
        <f>IF(G194&gt;=36,5+MIN((G194-36)*45/144,45),0)</f>
        <v>0</v>
      </c>
      <c r="H195" s="44"/>
      <c r="I195" s="7"/>
      <c r="N195" s="8"/>
      <c r="R195" s="5"/>
    </row>
    <row r="196" spans="2:18" ht="16.5" thickBot="1" x14ac:dyDescent="0.3">
      <c r="B196" s="8"/>
      <c r="F196" t="s">
        <v>162</v>
      </c>
      <c r="G196" s="20">
        <f>IF(G194&lt;&gt;0,SUMPRODUCT(G186:G192,H186:H192)/SUM(G186:G192),0)</f>
        <v>0</v>
      </c>
      <c r="H196" s="44"/>
      <c r="I196" s="7"/>
      <c r="N196" s="8"/>
      <c r="R196" s="5"/>
    </row>
    <row r="197" spans="2:18" ht="16.5" thickBot="1" x14ac:dyDescent="0.3">
      <c r="B197" s="8"/>
      <c r="F197" s="7" t="s">
        <v>27</v>
      </c>
      <c r="G197" s="45">
        <f>+G195*G196</f>
        <v>0</v>
      </c>
      <c r="H197" s="44"/>
      <c r="I197" s="7"/>
      <c r="N197" s="8"/>
      <c r="R197" s="5"/>
    </row>
    <row r="198" spans="2:18" ht="16.5" thickBot="1" x14ac:dyDescent="0.3">
      <c r="B198" s="4"/>
      <c r="C198" s="3"/>
      <c r="D198" s="3"/>
      <c r="E198" s="3"/>
      <c r="F198" s="3"/>
      <c r="G198" s="3"/>
      <c r="H198" s="3"/>
      <c r="I198" s="3"/>
      <c r="J198" s="3"/>
      <c r="K198" s="3"/>
      <c r="L198" s="3"/>
      <c r="M198" s="3"/>
      <c r="N198" s="4"/>
      <c r="O198" s="3"/>
      <c r="P198" s="3"/>
      <c r="Q198" s="3"/>
      <c r="R198" s="2"/>
    </row>
    <row r="199" spans="2:18" ht="16.5" thickBot="1" x14ac:dyDescent="0.3"/>
    <row r="200" spans="2:18" x14ac:dyDescent="0.25">
      <c r="B200" s="12" t="s">
        <v>26</v>
      </c>
      <c r="C200" s="11"/>
      <c r="D200" s="11"/>
      <c r="E200" s="11"/>
      <c r="F200" s="11"/>
      <c r="G200" s="11"/>
      <c r="H200" s="11"/>
      <c r="I200" s="11"/>
      <c r="J200" s="11"/>
      <c r="K200" s="11"/>
      <c r="L200" s="11"/>
      <c r="M200" s="11"/>
      <c r="N200" s="74" t="s">
        <v>88</v>
      </c>
      <c r="O200" s="75"/>
      <c r="P200" s="75"/>
      <c r="Q200" s="75"/>
      <c r="R200" s="76"/>
    </row>
    <row r="201" spans="2:18" x14ac:dyDescent="0.25">
      <c r="B201" s="8"/>
      <c r="N201" s="8"/>
      <c r="R201" s="5"/>
    </row>
    <row r="202" spans="2:18" x14ac:dyDescent="0.25">
      <c r="B202" s="8" t="s">
        <v>25</v>
      </c>
      <c r="C202" s="16" t="s">
        <v>24</v>
      </c>
      <c r="D202" s="16" t="s">
        <v>23</v>
      </c>
      <c r="E202" s="16" t="s">
        <v>22</v>
      </c>
      <c r="F202" s="16" t="s">
        <v>2</v>
      </c>
      <c r="G202" s="16" t="s">
        <v>157</v>
      </c>
      <c r="H202" s="16" t="s">
        <v>2</v>
      </c>
      <c r="N202" s="8"/>
      <c r="O202" s="16" t="s">
        <v>89</v>
      </c>
      <c r="P202" s="16" t="s">
        <v>90</v>
      </c>
      <c r="Q202" s="16" t="s">
        <v>156</v>
      </c>
      <c r="R202" s="5"/>
    </row>
    <row r="203" spans="2:18" x14ac:dyDescent="0.25">
      <c r="B203" s="8"/>
      <c r="C203" s="10"/>
      <c r="D203" s="10"/>
      <c r="E203" s="10"/>
      <c r="F203" s="9">
        <f>+IF(E203="B1",1,IF(E203="B2",2,IF(E203="C1",3,IF(E203="C2",4,0))))</f>
        <v>0</v>
      </c>
      <c r="G203" s="1">
        <v>1</v>
      </c>
      <c r="H203" s="9">
        <f>+F203*G203</f>
        <v>0</v>
      </c>
      <c r="N203" s="8"/>
      <c r="O203" s="10"/>
      <c r="P203" s="10"/>
      <c r="Q203" s="1"/>
      <c r="R203" s="5"/>
    </row>
    <row r="204" spans="2:18" x14ac:dyDescent="0.25">
      <c r="B204" s="8"/>
      <c r="C204" s="10"/>
      <c r="D204" s="10"/>
      <c r="E204" s="10"/>
      <c r="F204" s="9">
        <f t="shared" ref="F204:F207" si="32">+IF(E204="B1",1,IF(E204="B2",2,IF(E204="C1",3,IF(E204="C2",4,0))))</f>
        <v>0</v>
      </c>
      <c r="G204" s="1">
        <v>1</v>
      </c>
      <c r="H204" s="9">
        <f t="shared" ref="H204:H207" si="33">+F204*G204</f>
        <v>0</v>
      </c>
      <c r="N204" s="8"/>
      <c r="O204" s="10"/>
      <c r="P204" s="10"/>
      <c r="Q204" s="1"/>
      <c r="R204" s="5"/>
    </row>
    <row r="205" spans="2:18" x14ac:dyDescent="0.25">
      <c r="B205" s="8"/>
      <c r="C205" s="10"/>
      <c r="D205" s="10"/>
      <c r="E205" s="10"/>
      <c r="F205" s="9">
        <f t="shared" si="32"/>
        <v>0</v>
      </c>
      <c r="G205" s="1">
        <v>1</v>
      </c>
      <c r="H205" s="9">
        <f t="shared" si="33"/>
        <v>0</v>
      </c>
      <c r="N205" s="8"/>
      <c r="O205" s="10"/>
      <c r="P205" s="10"/>
      <c r="Q205" s="1"/>
      <c r="R205" s="5"/>
    </row>
    <row r="206" spans="2:18" x14ac:dyDescent="0.25">
      <c r="B206" s="8"/>
      <c r="C206" s="10"/>
      <c r="D206" s="10"/>
      <c r="E206" s="10"/>
      <c r="F206" s="9">
        <f t="shared" si="32"/>
        <v>0</v>
      </c>
      <c r="G206" s="1">
        <v>1</v>
      </c>
      <c r="H206" s="9">
        <f t="shared" si="33"/>
        <v>0</v>
      </c>
      <c r="N206" s="8"/>
      <c r="O206" s="10"/>
      <c r="P206" s="10"/>
      <c r="Q206" s="1"/>
      <c r="R206" s="5"/>
    </row>
    <row r="207" spans="2:18" x14ac:dyDescent="0.25">
      <c r="B207" s="8"/>
      <c r="C207" s="10"/>
      <c r="D207" s="10"/>
      <c r="E207" s="10"/>
      <c r="F207" s="9">
        <f t="shared" si="32"/>
        <v>0</v>
      </c>
      <c r="G207" s="1">
        <v>1</v>
      </c>
      <c r="H207" s="9">
        <f t="shared" si="33"/>
        <v>0</v>
      </c>
      <c r="N207" s="8"/>
      <c r="O207" s="10"/>
      <c r="P207" s="10"/>
      <c r="Q207" s="1"/>
      <c r="R207" s="5"/>
    </row>
    <row r="208" spans="2:18" x14ac:dyDescent="0.25">
      <c r="B208" s="8"/>
      <c r="F208" s="9">
        <f>+MIN(SUM(F203:F207),4)</f>
        <v>0</v>
      </c>
      <c r="G208" s="7" t="s">
        <v>165</v>
      </c>
      <c r="H208" s="9">
        <f>+MIN(SUM(H203:H207),4)</f>
        <v>0</v>
      </c>
      <c r="N208" s="8"/>
      <c r="R208" s="5"/>
    </row>
    <row r="209" spans="2:18" x14ac:dyDescent="0.25">
      <c r="B209" s="8"/>
      <c r="N209" s="8"/>
      <c r="R209" s="5"/>
    </row>
    <row r="210" spans="2:18" x14ac:dyDescent="0.25">
      <c r="B210" s="8" t="s">
        <v>21</v>
      </c>
      <c r="C210" s="16" t="s">
        <v>20</v>
      </c>
      <c r="D210" s="16" t="s">
        <v>2</v>
      </c>
      <c r="N210" s="8"/>
      <c r="O210" s="16" t="s">
        <v>89</v>
      </c>
      <c r="P210" s="16" t="s">
        <v>90</v>
      </c>
      <c r="Q210" s="16" t="s">
        <v>156</v>
      </c>
      <c r="R210" s="5"/>
    </row>
    <row r="211" spans="2:18" x14ac:dyDescent="0.25">
      <c r="B211" s="8"/>
      <c r="C211" s="10"/>
      <c r="D211" s="9">
        <f>+IF(C211="B1",1,IF(C211="B2",2,IF(C211="C1",3,IF(C211="C2",4,IF(C211="A2",0.5,0)))))</f>
        <v>0</v>
      </c>
      <c r="N211" s="8"/>
      <c r="O211" s="10"/>
      <c r="P211" s="10"/>
      <c r="Q211" s="1"/>
      <c r="R211" s="5"/>
    </row>
    <row r="212" spans="2:18" ht="16.5" thickBot="1" x14ac:dyDescent="0.3">
      <c r="B212" s="8"/>
      <c r="N212" s="8"/>
      <c r="R212" s="5"/>
    </row>
    <row r="213" spans="2:18" ht="16.5" thickBot="1" x14ac:dyDescent="0.3">
      <c r="B213" s="8"/>
      <c r="F213" s="9">
        <f>+TotalE11Pre+TotalE12</f>
        <v>0</v>
      </c>
      <c r="G213" s="7" t="s">
        <v>19</v>
      </c>
      <c r="H213" s="6">
        <f>+TotalE11+TotalE12</f>
        <v>0</v>
      </c>
      <c r="N213" s="8"/>
      <c r="R213" s="5"/>
    </row>
    <row r="214" spans="2:18" x14ac:dyDescent="0.25">
      <c r="B214" s="8"/>
      <c r="N214" s="8"/>
      <c r="R214" s="5"/>
    </row>
    <row r="215" spans="2:18" x14ac:dyDescent="0.25">
      <c r="B215" s="8" t="s">
        <v>142</v>
      </c>
      <c r="C215" s="16" t="s">
        <v>17</v>
      </c>
      <c r="D215" s="16" t="s">
        <v>16</v>
      </c>
      <c r="E215" s="16" t="s">
        <v>6</v>
      </c>
      <c r="F215" s="16" t="s">
        <v>11</v>
      </c>
      <c r="G215" s="16" t="s">
        <v>15</v>
      </c>
      <c r="H215" s="16" t="s">
        <v>2</v>
      </c>
      <c r="I215" s="16" t="s">
        <v>157</v>
      </c>
      <c r="J215" s="16" t="s">
        <v>2</v>
      </c>
      <c r="N215" s="8"/>
      <c r="O215" s="16" t="s">
        <v>89</v>
      </c>
      <c r="P215" s="16" t="s">
        <v>90</v>
      </c>
      <c r="Q215" s="16" t="s">
        <v>156</v>
      </c>
      <c r="R215" s="5"/>
    </row>
    <row r="216" spans="2:18" x14ac:dyDescent="0.25">
      <c r="B216" s="8"/>
      <c r="C216" s="10"/>
      <c r="D216" s="10"/>
      <c r="E216" s="10"/>
      <c r="F216" s="15"/>
      <c r="G216" s="10"/>
      <c r="H216" s="1"/>
      <c r="I216" s="1">
        <v>1</v>
      </c>
      <c r="J216" s="9">
        <f>+H216*I216</f>
        <v>0</v>
      </c>
      <c r="N216" s="8"/>
      <c r="O216" s="10"/>
      <c r="P216" s="10"/>
      <c r="Q216" s="1"/>
      <c r="R216" s="5"/>
    </row>
    <row r="217" spans="2:18" x14ac:dyDescent="0.25">
      <c r="B217" s="8"/>
      <c r="C217" s="10"/>
      <c r="D217" s="10"/>
      <c r="E217" s="10"/>
      <c r="F217" s="15"/>
      <c r="G217" s="10"/>
      <c r="H217" s="1"/>
      <c r="I217" s="1">
        <v>1</v>
      </c>
      <c r="J217" s="9">
        <f t="shared" ref="J217:J221" si="34">+H217*I217</f>
        <v>0</v>
      </c>
      <c r="N217" s="8"/>
      <c r="O217" s="10"/>
      <c r="P217" s="10"/>
      <c r="Q217" s="1"/>
      <c r="R217" s="5"/>
    </row>
    <row r="218" spans="2:18" x14ac:dyDescent="0.25">
      <c r="B218" s="8"/>
      <c r="C218" s="10"/>
      <c r="D218" s="10"/>
      <c r="E218" s="10"/>
      <c r="F218" s="15"/>
      <c r="G218" s="10"/>
      <c r="H218" s="1"/>
      <c r="I218" s="1">
        <v>1</v>
      </c>
      <c r="J218" s="9">
        <f t="shared" si="34"/>
        <v>0</v>
      </c>
      <c r="N218" s="8"/>
      <c r="O218" s="10"/>
      <c r="P218" s="10"/>
      <c r="Q218" s="1"/>
      <c r="R218" s="5"/>
    </row>
    <row r="219" spans="2:18" x14ac:dyDescent="0.25">
      <c r="B219" s="8"/>
      <c r="C219" s="10"/>
      <c r="D219" s="10"/>
      <c r="E219" s="10"/>
      <c r="F219" s="15"/>
      <c r="G219" s="10"/>
      <c r="H219" s="1"/>
      <c r="I219" s="1">
        <v>1</v>
      </c>
      <c r="J219" s="9">
        <f t="shared" si="34"/>
        <v>0</v>
      </c>
      <c r="N219" s="8"/>
      <c r="O219" s="10"/>
      <c r="P219" s="10"/>
      <c r="Q219" s="1"/>
      <c r="R219" s="5"/>
    </row>
    <row r="220" spans="2:18" x14ac:dyDescent="0.25">
      <c r="B220" s="8"/>
      <c r="C220" s="10"/>
      <c r="D220" s="10"/>
      <c r="E220" s="10"/>
      <c r="F220" s="15"/>
      <c r="G220" s="10"/>
      <c r="H220" s="1"/>
      <c r="I220" s="1">
        <v>1</v>
      </c>
      <c r="J220" s="9">
        <f t="shared" si="34"/>
        <v>0</v>
      </c>
      <c r="N220" s="8"/>
      <c r="O220" s="10"/>
      <c r="P220" s="10"/>
      <c r="Q220" s="1"/>
      <c r="R220" s="5"/>
    </row>
    <row r="221" spans="2:18" x14ac:dyDescent="0.25">
      <c r="B221" s="8"/>
      <c r="C221" s="10"/>
      <c r="D221" s="10"/>
      <c r="E221" s="10"/>
      <c r="F221" s="15"/>
      <c r="G221" s="10"/>
      <c r="H221" s="1"/>
      <c r="I221" s="1">
        <v>1</v>
      </c>
      <c r="J221" s="9">
        <f t="shared" si="34"/>
        <v>0</v>
      </c>
      <c r="N221" s="8"/>
      <c r="O221" s="10"/>
      <c r="P221" s="10"/>
      <c r="Q221" s="1"/>
      <c r="R221" s="5"/>
    </row>
    <row r="222" spans="2:18" x14ac:dyDescent="0.25">
      <c r="B222" s="8"/>
      <c r="N222" s="8"/>
      <c r="R222" s="5"/>
    </row>
    <row r="223" spans="2:18" x14ac:dyDescent="0.25">
      <c r="B223" s="8" t="s">
        <v>143</v>
      </c>
      <c r="C223" s="16" t="s">
        <v>13</v>
      </c>
      <c r="D223" s="16" t="s">
        <v>5</v>
      </c>
      <c r="E223" s="16" t="s">
        <v>4</v>
      </c>
      <c r="F223" s="16" t="s">
        <v>3</v>
      </c>
      <c r="G223" s="16" t="s">
        <v>2</v>
      </c>
      <c r="H223" s="16" t="s">
        <v>157</v>
      </c>
      <c r="I223" s="16" t="s">
        <v>2</v>
      </c>
      <c r="N223" s="8"/>
      <c r="O223" s="16" t="s">
        <v>89</v>
      </c>
      <c r="P223" s="16" t="s">
        <v>90</v>
      </c>
      <c r="Q223" s="16" t="s">
        <v>156</v>
      </c>
      <c r="R223" s="5"/>
    </row>
    <row r="224" spans="2:18" x14ac:dyDescent="0.25">
      <c r="B224" s="8"/>
      <c r="C224" s="10"/>
      <c r="D224" s="15"/>
      <c r="E224" s="15"/>
      <c r="F224" s="14">
        <f>+DATEDIF(D224,E224,"m")</f>
        <v>0</v>
      </c>
      <c r="G224" s="1"/>
      <c r="H224" s="1">
        <v>1</v>
      </c>
      <c r="I224" s="9">
        <f>+G224*H224</f>
        <v>0</v>
      </c>
      <c r="N224" s="8"/>
      <c r="O224" s="10"/>
      <c r="P224" s="10"/>
      <c r="Q224" s="1"/>
      <c r="R224" s="5"/>
    </row>
    <row r="225" spans="2:18" x14ac:dyDescent="0.25">
      <c r="B225" s="8"/>
      <c r="C225" s="10"/>
      <c r="D225" s="15"/>
      <c r="E225" s="15"/>
      <c r="F225" s="14">
        <f>+DATEDIF(D225,E225,"m")</f>
        <v>0</v>
      </c>
      <c r="G225" s="1"/>
      <c r="H225" s="1">
        <v>1</v>
      </c>
      <c r="I225" s="9">
        <f t="shared" ref="I225:I228" si="35">+G225*H225</f>
        <v>0</v>
      </c>
      <c r="N225" s="8"/>
      <c r="O225" s="10"/>
      <c r="P225" s="10"/>
      <c r="Q225" s="1"/>
      <c r="R225" s="5"/>
    </row>
    <row r="226" spans="2:18" x14ac:dyDescent="0.25">
      <c r="B226" s="8"/>
      <c r="C226" s="10"/>
      <c r="D226" s="15"/>
      <c r="E226" s="15"/>
      <c r="F226" s="14">
        <f>+DATEDIF(D226,E226,"m")</f>
        <v>0</v>
      </c>
      <c r="G226" s="1"/>
      <c r="H226" s="1">
        <v>1</v>
      </c>
      <c r="I226" s="9">
        <f t="shared" si="35"/>
        <v>0</v>
      </c>
      <c r="N226" s="8"/>
      <c r="O226" s="10"/>
      <c r="P226" s="10"/>
      <c r="Q226" s="1"/>
      <c r="R226" s="5"/>
    </row>
    <row r="227" spans="2:18" x14ac:dyDescent="0.25">
      <c r="B227" s="8"/>
      <c r="C227" s="10"/>
      <c r="D227" s="15"/>
      <c r="E227" s="15"/>
      <c r="F227" s="14">
        <f>+DATEDIF(D227,E227,"m")</f>
        <v>0</v>
      </c>
      <c r="G227" s="1"/>
      <c r="H227" s="1">
        <v>1</v>
      </c>
      <c r="I227" s="9">
        <f t="shared" si="35"/>
        <v>0</v>
      </c>
      <c r="N227" s="8"/>
      <c r="O227" s="10"/>
      <c r="P227" s="10"/>
      <c r="Q227" s="1"/>
      <c r="R227" s="5"/>
    </row>
    <row r="228" spans="2:18" x14ac:dyDescent="0.25">
      <c r="B228" s="8"/>
      <c r="C228" s="10"/>
      <c r="D228" s="15"/>
      <c r="E228" s="15"/>
      <c r="F228" s="14">
        <f>+DATEDIF(D228,E228,"m")</f>
        <v>0</v>
      </c>
      <c r="G228" s="1"/>
      <c r="H228" s="1">
        <v>1</v>
      </c>
      <c r="I228" s="9">
        <f t="shared" si="35"/>
        <v>0</v>
      </c>
      <c r="N228" s="8"/>
      <c r="O228" s="10"/>
      <c r="P228" s="10"/>
      <c r="Q228" s="1"/>
      <c r="R228" s="5"/>
    </row>
    <row r="229" spans="2:18" ht="16.5" thickBot="1" x14ac:dyDescent="0.3">
      <c r="B229" s="8"/>
      <c r="N229" s="8"/>
      <c r="R229" s="5"/>
    </row>
    <row r="230" spans="2:18" ht="16.5" thickBot="1" x14ac:dyDescent="0.3">
      <c r="B230" s="8"/>
      <c r="G230" s="14">
        <f>+MIN(2,SUM(H216:H221,G224:G228))</f>
        <v>0</v>
      </c>
      <c r="H230" s="7" t="s">
        <v>163</v>
      </c>
      <c r="I230" s="13">
        <f>+MIN(2,SUM(J216:J221,I224:I228))</f>
        <v>0</v>
      </c>
      <c r="N230" s="8"/>
      <c r="R230" s="5"/>
    </row>
    <row r="231" spans="2:18" x14ac:dyDescent="0.25">
      <c r="B231" s="8"/>
      <c r="N231" s="8"/>
      <c r="R231" s="5"/>
    </row>
    <row r="232" spans="2:18" x14ac:dyDescent="0.25">
      <c r="B232" s="8" t="s">
        <v>14</v>
      </c>
      <c r="C232" s="16" t="s">
        <v>12</v>
      </c>
      <c r="D232" s="16" t="s">
        <v>11</v>
      </c>
      <c r="E232" s="16" t="s">
        <v>10</v>
      </c>
      <c r="F232" s="16" t="s">
        <v>2</v>
      </c>
      <c r="G232" s="16" t="s">
        <v>157</v>
      </c>
      <c r="H232" s="16" t="s">
        <v>2</v>
      </c>
      <c r="N232" s="8"/>
      <c r="O232" s="16" t="s">
        <v>89</v>
      </c>
      <c r="P232" s="16" t="s">
        <v>90</v>
      </c>
      <c r="Q232" s="16" t="s">
        <v>156</v>
      </c>
      <c r="R232" s="5"/>
    </row>
    <row r="233" spans="2:18" x14ac:dyDescent="0.25">
      <c r="B233" s="8"/>
      <c r="C233" s="10"/>
      <c r="D233" s="10"/>
      <c r="E233" s="10"/>
      <c r="F233" s="1"/>
      <c r="G233" s="1">
        <v>1</v>
      </c>
      <c r="H233" s="9">
        <f>+F233*G233</f>
        <v>0</v>
      </c>
      <c r="N233" s="8"/>
      <c r="O233" s="10"/>
      <c r="P233" s="10"/>
      <c r="Q233" s="1"/>
      <c r="R233" s="5"/>
    </row>
    <row r="234" spans="2:18" x14ac:dyDescent="0.25">
      <c r="B234" s="8"/>
      <c r="C234" s="10"/>
      <c r="D234" s="10"/>
      <c r="E234" s="10"/>
      <c r="F234" s="1"/>
      <c r="G234" s="1">
        <v>1</v>
      </c>
      <c r="H234" s="9">
        <f t="shared" ref="H234:H243" si="36">+F234*G234</f>
        <v>0</v>
      </c>
      <c r="N234" s="8"/>
      <c r="O234" s="10"/>
      <c r="P234" s="10"/>
      <c r="Q234" s="1"/>
      <c r="R234" s="5"/>
    </row>
    <row r="235" spans="2:18" x14ac:dyDescent="0.25">
      <c r="B235" s="8"/>
      <c r="C235" s="10"/>
      <c r="D235" s="10"/>
      <c r="E235" s="10"/>
      <c r="F235" s="1"/>
      <c r="G235" s="1">
        <v>1</v>
      </c>
      <c r="H235" s="9">
        <f t="shared" si="36"/>
        <v>0</v>
      </c>
      <c r="N235" s="8"/>
      <c r="O235" s="10"/>
      <c r="P235" s="10"/>
      <c r="Q235" s="1"/>
      <c r="R235" s="5"/>
    </row>
    <row r="236" spans="2:18" x14ac:dyDescent="0.25">
      <c r="B236" s="8"/>
      <c r="C236" s="10"/>
      <c r="D236" s="10"/>
      <c r="E236" s="10"/>
      <c r="F236" s="1"/>
      <c r="G236" s="1">
        <v>1</v>
      </c>
      <c r="H236" s="9">
        <f t="shared" si="36"/>
        <v>0</v>
      </c>
      <c r="N236" s="8"/>
      <c r="O236" s="10"/>
      <c r="P236" s="10"/>
      <c r="Q236" s="1"/>
      <c r="R236" s="5"/>
    </row>
    <row r="237" spans="2:18" x14ac:dyDescent="0.25">
      <c r="B237" s="8"/>
      <c r="C237" s="10"/>
      <c r="D237" s="10"/>
      <c r="E237" s="10"/>
      <c r="F237" s="1"/>
      <c r="G237" s="1">
        <v>1</v>
      </c>
      <c r="H237" s="9">
        <f t="shared" si="36"/>
        <v>0</v>
      </c>
      <c r="N237" s="8"/>
      <c r="O237" s="10"/>
      <c r="P237" s="10"/>
      <c r="Q237" s="1"/>
      <c r="R237" s="5"/>
    </row>
    <row r="238" spans="2:18" x14ac:dyDescent="0.25">
      <c r="B238" s="8"/>
      <c r="C238" s="10"/>
      <c r="D238" s="10"/>
      <c r="E238" s="10"/>
      <c r="F238" s="1"/>
      <c r="G238" s="1">
        <v>1</v>
      </c>
      <c r="H238" s="9">
        <f t="shared" si="36"/>
        <v>0</v>
      </c>
      <c r="N238" s="8"/>
      <c r="O238" s="10"/>
      <c r="P238" s="10"/>
      <c r="Q238" s="1"/>
      <c r="R238" s="5"/>
    </row>
    <row r="239" spans="2:18" x14ac:dyDescent="0.25">
      <c r="B239" s="8"/>
      <c r="C239" s="10"/>
      <c r="D239" s="10"/>
      <c r="E239" s="10"/>
      <c r="F239" s="1"/>
      <c r="G239" s="1">
        <v>1</v>
      </c>
      <c r="H239" s="9">
        <f t="shared" si="36"/>
        <v>0</v>
      </c>
      <c r="N239" s="8"/>
      <c r="O239" s="10"/>
      <c r="P239" s="10"/>
      <c r="Q239" s="1"/>
      <c r="R239" s="5"/>
    </row>
    <row r="240" spans="2:18" x14ac:dyDescent="0.25">
      <c r="B240" s="8"/>
      <c r="C240" s="10"/>
      <c r="D240" s="10"/>
      <c r="E240" s="10"/>
      <c r="F240" s="1"/>
      <c r="G240" s="1">
        <v>1</v>
      </c>
      <c r="H240" s="9">
        <f t="shared" si="36"/>
        <v>0</v>
      </c>
      <c r="N240" s="8"/>
      <c r="O240" s="10"/>
      <c r="P240" s="10"/>
      <c r="Q240" s="1"/>
      <c r="R240" s="5"/>
    </row>
    <row r="241" spans="2:18" x14ac:dyDescent="0.25">
      <c r="B241" s="8"/>
      <c r="C241" s="10"/>
      <c r="D241" s="10"/>
      <c r="E241" s="10"/>
      <c r="F241" s="1"/>
      <c r="G241" s="1">
        <v>1</v>
      </c>
      <c r="H241" s="9">
        <f t="shared" si="36"/>
        <v>0</v>
      </c>
      <c r="N241" s="8"/>
      <c r="O241" s="10"/>
      <c r="P241" s="10"/>
      <c r="Q241" s="1"/>
      <c r="R241" s="5"/>
    </row>
    <row r="242" spans="2:18" x14ac:dyDescent="0.25">
      <c r="B242" s="8"/>
      <c r="C242" s="10"/>
      <c r="D242" s="10"/>
      <c r="E242" s="10"/>
      <c r="F242" s="1"/>
      <c r="G242" s="1">
        <v>1</v>
      </c>
      <c r="H242" s="9">
        <f t="shared" si="36"/>
        <v>0</v>
      </c>
      <c r="N242" s="8"/>
      <c r="O242" s="10"/>
      <c r="P242" s="10"/>
      <c r="Q242" s="1"/>
      <c r="R242" s="5"/>
    </row>
    <row r="243" spans="2:18" ht="16.5" thickBot="1" x14ac:dyDescent="0.3">
      <c r="B243" s="8"/>
      <c r="C243" s="10"/>
      <c r="D243" s="10"/>
      <c r="E243" s="10"/>
      <c r="F243" s="19"/>
      <c r="G243" s="1">
        <v>1</v>
      </c>
      <c r="H243" s="9">
        <f t="shared" si="36"/>
        <v>0</v>
      </c>
      <c r="N243" s="8"/>
      <c r="O243" s="10"/>
      <c r="P243" s="10"/>
      <c r="Q243" s="1"/>
      <c r="R243" s="5"/>
    </row>
    <row r="244" spans="2:18" ht="16.5" thickBot="1" x14ac:dyDescent="0.3">
      <c r="B244" s="8"/>
      <c r="F244" s="14">
        <f>MIN(2,SUM(F233:F243))</f>
        <v>0</v>
      </c>
      <c r="G244" s="7" t="s">
        <v>166</v>
      </c>
      <c r="H244" s="13">
        <f>+MIN(2,SUM(H233:H243))</f>
        <v>0</v>
      </c>
      <c r="N244" s="8"/>
      <c r="R244" s="5"/>
    </row>
    <row r="245" spans="2:18" x14ac:dyDescent="0.25">
      <c r="B245" s="8"/>
      <c r="N245" s="8"/>
      <c r="R245" s="5"/>
    </row>
    <row r="246" spans="2:18" x14ac:dyDescent="0.25">
      <c r="B246" s="8" t="s">
        <v>140</v>
      </c>
      <c r="C246" t="s">
        <v>121</v>
      </c>
      <c r="N246" s="8"/>
      <c r="R246" s="5"/>
    </row>
    <row r="247" spans="2:18" x14ac:dyDescent="0.25">
      <c r="B247" s="8"/>
      <c r="C247" s="16" t="s">
        <v>9</v>
      </c>
      <c r="D247" s="16" t="s">
        <v>8</v>
      </c>
      <c r="E247" s="16" t="s">
        <v>7</v>
      </c>
      <c r="F247" s="16" t="s">
        <v>2</v>
      </c>
      <c r="G247" s="16" t="s">
        <v>157</v>
      </c>
      <c r="H247" s="16" t="s">
        <v>2</v>
      </c>
      <c r="N247" s="8"/>
      <c r="O247" s="16" t="s">
        <v>89</v>
      </c>
      <c r="P247" s="16" t="s">
        <v>90</v>
      </c>
      <c r="Q247" s="16" t="s">
        <v>156</v>
      </c>
      <c r="R247" s="5"/>
    </row>
    <row r="248" spans="2:18" x14ac:dyDescent="0.25">
      <c r="B248" s="8"/>
      <c r="C248" s="10"/>
      <c r="D248" s="10"/>
      <c r="E248" s="17"/>
      <c r="F248" s="1"/>
      <c r="G248" s="1">
        <v>1</v>
      </c>
      <c r="H248" s="9">
        <f>+F248*G248</f>
        <v>0</v>
      </c>
      <c r="N248" s="8"/>
      <c r="O248" s="10"/>
      <c r="P248" s="10"/>
      <c r="Q248" s="1"/>
      <c r="R248" s="5"/>
    </row>
    <row r="249" spans="2:18" x14ac:dyDescent="0.25">
      <c r="B249" s="8"/>
      <c r="C249" s="10"/>
      <c r="D249" s="10"/>
      <c r="E249" s="17"/>
      <c r="F249" s="1"/>
      <c r="G249" s="1">
        <v>1</v>
      </c>
      <c r="H249" s="9">
        <f t="shared" ref="H249:H257" si="37">+F249*G249</f>
        <v>0</v>
      </c>
      <c r="N249" s="8"/>
      <c r="O249" s="10"/>
      <c r="P249" s="10"/>
      <c r="Q249" s="1"/>
      <c r="R249" s="5"/>
    </row>
    <row r="250" spans="2:18" x14ac:dyDescent="0.25">
      <c r="B250" s="8"/>
      <c r="C250" s="10"/>
      <c r="D250" s="10"/>
      <c r="E250" s="17"/>
      <c r="F250" s="1"/>
      <c r="G250" s="1">
        <v>1</v>
      </c>
      <c r="H250" s="9">
        <f t="shared" si="37"/>
        <v>0</v>
      </c>
      <c r="N250" s="8"/>
      <c r="O250" s="10"/>
      <c r="P250" s="10"/>
      <c r="Q250" s="1"/>
      <c r="R250" s="5"/>
    </row>
    <row r="251" spans="2:18" x14ac:dyDescent="0.25">
      <c r="B251" s="8"/>
      <c r="C251" s="10"/>
      <c r="D251" s="10"/>
      <c r="E251" s="17"/>
      <c r="F251" s="1"/>
      <c r="G251" s="1">
        <v>1</v>
      </c>
      <c r="H251" s="9">
        <f t="shared" si="37"/>
        <v>0</v>
      </c>
      <c r="N251" s="8"/>
      <c r="O251" s="10"/>
      <c r="P251" s="10"/>
      <c r="Q251" s="1"/>
      <c r="R251" s="5"/>
    </row>
    <row r="252" spans="2:18" x14ac:dyDescent="0.25">
      <c r="B252" s="8"/>
      <c r="C252" s="10"/>
      <c r="D252" s="10"/>
      <c r="E252" s="17"/>
      <c r="F252" s="1"/>
      <c r="G252" s="1">
        <v>1</v>
      </c>
      <c r="H252" s="9">
        <f t="shared" si="37"/>
        <v>0</v>
      </c>
      <c r="N252" s="8"/>
      <c r="O252" s="10"/>
      <c r="P252" s="10"/>
      <c r="Q252" s="1"/>
      <c r="R252" s="5"/>
    </row>
    <row r="253" spans="2:18" x14ac:dyDescent="0.25">
      <c r="B253" s="8"/>
      <c r="C253" s="10"/>
      <c r="D253" s="10"/>
      <c r="E253" s="17"/>
      <c r="F253" s="1"/>
      <c r="G253" s="1">
        <v>1</v>
      </c>
      <c r="H253" s="9">
        <f t="shared" si="37"/>
        <v>0</v>
      </c>
      <c r="N253" s="8"/>
      <c r="O253" s="10"/>
      <c r="P253" s="10"/>
      <c r="Q253" s="1"/>
      <c r="R253" s="5"/>
    </row>
    <row r="254" spans="2:18" x14ac:dyDescent="0.25">
      <c r="B254" s="8"/>
      <c r="C254" s="10"/>
      <c r="D254" s="10"/>
      <c r="E254" s="17"/>
      <c r="F254" s="1"/>
      <c r="G254" s="1">
        <v>1</v>
      </c>
      <c r="H254" s="9">
        <f t="shared" si="37"/>
        <v>0</v>
      </c>
      <c r="N254" s="8"/>
      <c r="O254" s="10"/>
      <c r="P254" s="10"/>
      <c r="Q254" s="1"/>
      <c r="R254" s="5"/>
    </row>
    <row r="255" spans="2:18" x14ac:dyDescent="0.25">
      <c r="B255" s="8"/>
      <c r="C255" s="10"/>
      <c r="D255" s="10"/>
      <c r="E255" s="17"/>
      <c r="F255" s="1"/>
      <c r="G255" s="1">
        <v>1</v>
      </c>
      <c r="H255" s="9">
        <f t="shared" si="37"/>
        <v>0</v>
      </c>
      <c r="N255" s="8"/>
      <c r="O255" s="10"/>
      <c r="P255" s="10"/>
      <c r="Q255" s="1"/>
      <c r="R255" s="5"/>
    </row>
    <row r="256" spans="2:18" x14ac:dyDescent="0.25">
      <c r="B256" s="8"/>
      <c r="C256" s="10"/>
      <c r="D256" s="10"/>
      <c r="E256" s="17"/>
      <c r="F256" s="1"/>
      <c r="G256" s="1">
        <v>1</v>
      </c>
      <c r="H256" s="9">
        <f t="shared" si="37"/>
        <v>0</v>
      </c>
      <c r="N256" s="8"/>
      <c r="O256" s="10"/>
      <c r="P256" s="10"/>
      <c r="Q256" s="1"/>
      <c r="R256" s="5"/>
    </row>
    <row r="257" spans="2:18" ht="16.5" thickBot="1" x14ac:dyDescent="0.3">
      <c r="B257" s="8"/>
      <c r="C257" s="10"/>
      <c r="D257" s="10"/>
      <c r="E257" s="17"/>
      <c r="F257" s="19"/>
      <c r="G257" s="1">
        <v>1</v>
      </c>
      <c r="H257" s="9">
        <f t="shared" si="37"/>
        <v>0</v>
      </c>
      <c r="N257" s="8"/>
      <c r="O257" s="10"/>
      <c r="P257" s="10"/>
      <c r="Q257" s="1"/>
      <c r="R257" s="5"/>
    </row>
    <row r="258" spans="2:18" ht="16.5" thickBot="1" x14ac:dyDescent="0.3">
      <c r="B258" s="8"/>
      <c r="F258" s="14">
        <f>+MIN(2,SUM(F248:F257))</f>
        <v>0</v>
      </c>
      <c r="G258" s="7" t="s">
        <v>164</v>
      </c>
      <c r="H258" s="13">
        <f>+MIN(2,SUM(H248:H257))</f>
        <v>0</v>
      </c>
      <c r="N258" s="8"/>
      <c r="R258" s="5"/>
    </row>
    <row r="259" spans="2:18" ht="16.5" thickBot="1" x14ac:dyDescent="0.3">
      <c r="B259" s="4"/>
      <c r="C259" s="3"/>
      <c r="D259" s="3"/>
      <c r="E259" s="3"/>
      <c r="F259" s="3"/>
      <c r="G259" s="3"/>
      <c r="H259" s="3"/>
      <c r="I259" s="3"/>
      <c r="J259" s="3"/>
      <c r="K259" s="3"/>
      <c r="L259" s="3"/>
      <c r="M259" s="3"/>
      <c r="N259" s="4"/>
      <c r="O259" s="3"/>
      <c r="P259" s="3"/>
      <c r="Q259" s="3"/>
      <c r="R259" s="2"/>
    </row>
  </sheetData>
  <mergeCells count="5">
    <mergeCell ref="N200:R200"/>
    <mergeCell ref="N2:R2"/>
    <mergeCell ref="N10:R10"/>
    <mergeCell ref="N87:R87"/>
    <mergeCell ref="N183:R183"/>
  </mergeCells>
  <dataValidations count="22">
    <dataValidation type="list" allowBlank="1" showInputMessage="1" showErrorMessage="1" sqref="E203:E207 C211" xr:uid="{B2F0896A-DBE6-004E-999D-54EAE2D37FFD}">
      <formula1>"A1,A2,B1,B2,C1,C2"</formula1>
    </dataValidation>
    <dataValidation type="list" allowBlank="1" showInputMessage="1" showErrorMessage="1" sqref="G151:G155" xr:uid="{B2CC1271-EB19-6E4A-B477-8BCC7E22A9A4}">
      <formula1>"Patente Internacional o Nacional en explotación,Patente nacional con examen,Registro propiedad intelectual"</formula1>
    </dataValidation>
    <dataValidation type="list" allowBlank="1" showInputMessage="1" showErrorMessage="1" sqref="G119:G125 G139:G145" xr:uid="{76D2D667-4C77-9D4E-8569-BCE8AFB215B8}">
      <formula1>"Exposición,Comisariado,Premio"</formula1>
    </dataValidation>
    <dataValidation type="list" allowBlank="1" showInputMessage="1" showErrorMessage="1" sqref="H109:H115" xr:uid="{D1FD68D8-41E5-A440-A634-FDF8D03971CB}">
      <formula1>"Libro de investigación,Capítulo de libro de investigación"</formula1>
    </dataValidation>
    <dataValidation type="list" allowBlank="1" showInputMessage="1" showErrorMessage="1" sqref="H91:H105" xr:uid="{871CB281-263E-2A48-8BD1-6683667D6103}">
      <formula1>"Indexada en JCR u otros índices reconocidos por CNEAI,Actas de congresos reconocidos por CNEAI,Revista Internacional no indexada,Revista Nacional no indexada"</formula1>
    </dataValidation>
    <dataValidation type="whole" operator="greaterThan" allowBlank="1" showInputMessage="1" showErrorMessage="1" sqref="E233:E243 E73:E83" xr:uid="{0AEE9A97-526F-F241-8FCD-EAFB6A9990F7}">
      <formula1>0</formula1>
    </dataValidation>
    <dataValidation type="date" allowBlank="1" showInputMessage="1" showErrorMessage="1" sqref="G54:G58 G91:G105 G109:G115 F119:F125 G131:G135 F139:F145 F151:F155 D224:E228 G160:G166 E186:F192" xr:uid="{A10F3A91-3B7F-C64C-8569-FACF7D84ACF4}">
      <formula1>1</formula1>
      <formula2>TODAY()</formula2>
    </dataValidation>
    <dataValidation type="list" allowBlank="1" showInputMessage="1" showErrorMessage="1" sqref="G46:G50 H54:H58 H131:H135" xr:uid="{8E39F8CD-7AA4-5743-8C42-E6E04FD79469}">
      <formula1>"Nacional,Internacional"</formula1>
    </dataValidation>
    <dataValidation type="decimal" operator="greaterThanOrEqual" allowBlank="1" showInputMessage="1" showErrorMessage="1" sqref="F14:F21" xr:uid="{913687E4-2E9F-DD47-97A7-9D4D90599633}">
      <formula1>0</formula1>
    </dataValidation>
    <dataValidation type="decimal" allowBlank="1" showInputMessage="1" showErrorMessage="1" sqref="G216:G221 G14:G21" xr:uid="{8E812F94-4343-3E40-BAC2-2D2CAEED2D7A}">
      <formula1>0</formula1>
      <formula2>10</formula2>
    </dataValidation>
    <dataValidation type="list" allowBlank="1" showInputMessage="1" showErrorMessage="1" sqref="D216:D221 D5:D6" xr:uid="{5304D145-AC1E-BB44-AFDD-ED1050814488}">
      <formula1>"Grado,Máster,Doctorado,Licenciatura,Diplomatura"</formula1>
    </dataValidation>
    <dataValidation type="whole" operator="greaterThanOrEqual" allowBlank="1" showInputMessage="1" showErrorMessage="1" sqref="E26:E33" xr:uid="{2DB24CC3-C39E-4CBF-8C27-78B6347219FA}">
      <formula1>0</formula1>
    </dataValidation>
    <dataValidation type="list" allowBlank="1" showInputMessage="1" showErrorMessage="1" sqref="C171:C178" xr:uid="{2A7F41B3-8791-2746-B30C-892709A2A56A}">
      <formula1>"Programa incorporación doctores/as,Beca Investigación Postdoctoral,Editor de revistas indexadas,Revisor artículos revistas indexadas,Otras acciones expositivas artísticas y literarias"</formula1>
    </dataValidation>
    <dataValidation type="decimal" allowBlank="1" showInputMessage="1" showErrorMessage="1" sqref="I5:I6 I14:I21 G26:G33 I38:I42 I46:I50 J54:J58 I64:I68 G73:G83 J91:J105 K109:K115 I119:I125 J131:J135 I139:I145 I151:I155 J160:J166 G171:G178 H186:H192 G203:G207 I216:I221 H224:H228 G233:G243 G248:G257 F171:F178" xr:uid="{D40CD4D1-6CA0-4814-9914-64A15B75973F}">
      <formula1>0</formula1>
      <formula2>1</formula2>
    </dataValidation>
    <dataValidation allowBlank="1" showInputMessage="1" showErrorMessage="1" promptTitle="Autores" prompt="Deben introducirse los autores, separados por punto y coma." sqref="D46:D50 D54:D58 D139:D145 D91:D105 D109:D115 D119:D125 D131:D135 D38:D42" xr:uid="{1727F806-4906-4353-AACD-C3E1D56DDDE3}"/>
    <dataValidation allowBlank="1" showInputMessage="1" showErrorMessage="1" promptTitle="Participantes" prompt="Deben introducirse los participantes, separados por punto y coma." sqref="D64:D68" xr:uid="{D572712C-EFB6-4A48-9FF0-8ED21A3123E8}"/>
    <dataValidation allowBlank="1" showInputMessage="1" showErrorMessage="1" promptTitle="Curso académico" prompt="Cada curso debe estar en una única fila, comprendiendo todas sus asignaturas (formato 20XX/XX)." sqref="E14:E21" xr:uid="{BAFCAA4C-0ED3-4578-B1F8-AF30371332D4}"/>
    <dataValidation allowBlank="1" showInputMessage="1" showErrorMessage="1" promptTitle="Fecha" prompt="Fecha del título o diploma acreditativo." sqref="D73:D83 D233:D243" xr:uid="{8F8FFD3B-DE30-4E67-AFB1-7BA8E59CA730}"/>
    <dataValidation type="decimal" allowBlank="1" showInputMessage="1" showErrorMessage="1" sqref="I160:I166" xr:uid="{E53DA691-2041-4212-9D2B-B320795AF973}">
      <formula1>0</formula1>
      <formula2>3</formula2>
    </dataValidation>
    <dataValidation allowBlank="1" showInputMessage="1" showErrorMessage="1" promptTitle="Fecha" prompt="Fecha de obtención de la titulación que figura en el expediente." sqref="F216:F221 F5:F6" xr:uid="{03BC31E9-3633-46C5-AF87-A9C2771F106B}"/>
    <dataValidation type="decimal" allowBlank="1" showInputMessage="1" showErrorMessage="1" sqref="H216:H221 G224:G228 F248:F257 F233:F243" xr:uid="{0D613D5F-D850-4CE8-B839-3D72493F45FD}">
      <formula1>0</formula1>
      <formula2>2</formula2>
    </dataValidation>
    <dataValidation type="decimal" allowBlank="1" showInputMessage="1" showErrorMessage="1" promptTitle="Nota media" prompt="Sobre 10" sqref="G5:G6" xr:uid="{47899A27-882E-4EDB-9A3E-D9F4ACB6A78C}">
      <formula1>0</formula1>
      <formula2>10</formula2>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15D05B4507DA4397EE0068D8ADE218" ma:contentTypeVersion="16" ma:contentTypeDescription="Crear nuevo documento." ma:contentTypeScope="" ma:versionID="bafc1650dc20a2d1178a53d4da90a6dc">
  <xsd:schema xmlns:xsd="http://www.w3.org/2001/XMLSchema" xmlns:xs="http://www.w3.org/2001/XMLSchema" xmlns:p="http://schemas.microsoft.com/office/2006/metadata/properties" xmlns:ns2="30918426-4c9d-4c87-a8c9-338cdc8d10e0" xmlns:ns3="20593d88-0bf2-4325-9905-7f47199b6045" targetNamespace="http://schemas.microsoft.com/office/2006/metadata/properties" ma:root="true" ma:fieldsID="bf52d6e706bba117510de2aa725f5293" ns2:_="" ns3:_="">
    <xsd:import namespace="30918426-4c9d-4c87-a8c9-338cdc8d10e0"/>
    <xsd:import namespace="20593d88-0bf2-4325-9905-7f47199b6045"/>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lcf76f155ced4ddcb4097134ff3c332f" minOccurs="0"/>
                <xsd:element ref="ns3:TaxCatchAll" minOccurs="0"/>
                <xsd:element ref="ns2:MediaServiceLocation" minOccurs="0"/>
                <xsd:element ref="ns2:MediaServiceSearchProperties"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918426-4c9d-4c87-a8c9-338cdc8d1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02575e52-3e5f-4a4c-9122-9f0195bc6a02"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0593d88-0bf2-4325-9905-7f47199b604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178046d-b924-452f-9380-7d15a425c0ee}" ma:internalName="TaxCatchAll" ma:showField="CatchAllData" ma:web="20593d88-0bf2-4325-9905-7f47199b60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908879-755D-48F8-91B3-D99BD54D56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918426-4c9d-4c87-a8c9-338cdc8d10e0"/>
    <ds:schemaRef ds:uri="20593d88-0bf2-4325-9905-7f47199b60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30A8E9-763A-4EEA-88A7-FE8495A3A1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33</vt:i4>
      </vt:variant>
    </vt:vector>
  </HeadingPairs>
  <TitlesOfParts>
    <vt:vector size="35" baseType="lpstr">
      <vt:lpstr>Descripción</vt:lpstr>
      <vt:lpstr>Candidato(a)</vt:lpstr>
      <vt:lpstr>'Candidato(a)'!TotalA1</vt:lpstr>
      <vt:lpstr>'Candidato(a)'!TotalA1Pre</vt:lpstr>
      <vt:lpstr>'Candidato(a)'!TotalB1</vt:lpstr>
      <vt:lpstr>'Candidato(a)'!TotalB1Pre</vt:lpstr>
      <vt:lpstr>'Candidato(a)'!TotalB2</vt:lpstr>
      <vt:lpstr>'Candidato(a)'!TotalB2Pre</vt:lpstr>
      <vt:lpstr>'Candidato(a)'!TotalB3</vt:lpstr>
      <vt:lpstr>'Candidato(a)'!TotalB3Pre</vt:lpstr>
      <vt:lpstr>'Candidato(a)'!TotalB4</vt:lpstr>
      <vt:lpstr>'Candidato(a)'!TotalB4Pre</vt:lpstr>
      <vt:lpstr>'Candidato(a)'!TotalB5</vt:lpstr>
      <vt:lpstr>'Candidato(a)'!TotalB5Pre</vt:lpstr>
      <vt:lpstr>'Candidato(a)'!TotalC1</vt:lpstr>
      <vt:lpstr>'Candidato(a)'!TotalC1Pre</vt:lpstr>
      <vt:lpstr>'Candidato(a)'!TotalC2</vt:lpstr>
      <vt:lpstr>'Candidato(a)'!TotalC2Pre</vt:lpstr>
      <vt:lpstr>'Candidato(a)'!TotalC3</vt:lpstr>
      <vt:lpstr>'Candidato(a)'!TotalC3Pre</vt:lpstr>
      <vt:lpstr>'Candidato(a)'!TotalC4</vt:lpstr>
      <vt:lpstr>'Candidato(a)'!TotalC4Pre</vt:lpstr>
      <vt:lpstr>'Candidato(a)'!TotalC5</vt:lpstr>
      <vt:lpstr>'Candidato(a)'!TotalC5Pre</vt:lpstr>
      <vt:lpstr>'Candidato(a)'!TotalD1</vt:lpstr>
      <vt:lpstr>'Candidato(a)'!TotalD1Pre</vt:lpstr>
      <vt:lpstr>'Candidato(a)'!TotalE11</vt:lpstr>
      <vt:lpstr>'Candidato(a)'!TotalE11Pre</vt:lpstr>
      <vt:lpstr>'Candidato(a)'!TotalE12</vt:lpstr>
      <vt:lpstr>'Candidato(a)'!TotalE21</vt:lpstr>
      <vt:lpstr>'Candidato(a)'!TotalE21Pre</vt:lpstr>
      <vt:lpstr>'Candidato(a)'!TotalE22</vt:lpstr>
      <vt:lpstr>'Candidato(a)'!TotalE22Pre</vt:lpstr>
      <vt:lpstr>'Candidato(a)'!TotalE23</vt:lpstr>
      <vt:lpstr>'Candidato(a)'!TotalE23Pre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Javier Camacho Torregrosa</dc:creator>
  <cp:lastModifiedBy>Francisco Javier Camacho Torregrosa</cp:lastModifiedBy>
  <cp:lastPrinted>2024-05-28T09:50:04Z</cp:lastPrinted>
  <dcterms:created xsi:type="dcterms:W3CDTF">2024-05-01T09:01:57Z</dcterms:created>
  <dcterms:modified xsi:type="dcterms:W3CDTF">2024-07-29T13:16:53Z</dcterms:modified>
</cp:coreProperties>
</file>